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15" yWindow="-15" windowWidth="9885" windowHeight="12435" tabRatio="947" activeTab="3"/>
  </bookViews>
  <sheets>
    <sheet name="Хабаровск-1" sheetId="45" r:id="rId1"/>
    <sheet name="Хабаровск-2" sheetId="35" r:id="rId2"/>
    <sheet name="Комсомольск" sheetId="33" r:id="rId3"/>
    <sheet name="Частные МО" sheetId="49" r:id="rId4"/>
  </sheets>
  <externalReferences>
    <externalReference r:id="rId5"/>
    <externalReference r:id="rId6"/>
  </externalReferences>
  <definedNames>
    <definedName name="_xlnm._FilterDatabase" localSheetId="2" hidden="1">Комсомольск!$A$1:$A$685</definedName>
    <definedName name="_xlnm._FilterDatabase" localSheetId="1" hidden="1">'Хабаровск-2'!$A$7:$G$7</definedName>
    <definedName name="_xlnm._FilterDatabase" localSheetId="3" hidden="1">'Частные МО'!$A$7:$FB$267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0">'Хабаровск-1'!$9:$12</definedName>
    <definedName name="_xlnm.Print_Titles" localSheetId="1">'Хабаровск-2'!$4:$7</definedName>
    <definedName name="_xlnm.Print_Titles" localSheetId="3">'Частные МО'!$4:$7</definedName>
    <definedName name="_xlnm.Print_Area" localSheetId="2">Комсомольск!$A$1:$F$685</definedName>
    <definedName name="_xlnm.Print_Area" localSheetId="0">'Хабаровск-1'!$A$1:$F$598</definedName>
    <definedName name="_xlnm.Print_Area" localSheetId="1">'Хабаровск-2'!$A$1:$F$1161</definedName>
    <definedName name="_xlnm.Print_Area" localSheetId="3">'Частные МО'!$A$1:$F$267</definedName>
  </definedNames>
  <calcPr calcId="145621"/>
</workbook>
</file>

<file path=xl/calcChain.xml><?xml version="1.0" encoding="utf-8"?>
<calcChain xmlns="http://schemas.openxmlformats.org/spreadsheetml/2006/main">
  <c r="C42" i="49" l="1"/>
  <c r="C302" i="33" l="1"/>
  <c r="C301" i="33"/>
  <c r="C287" i="33"/>
  <c r="C288" i="33"/>
  <c r="C269" i="35" l="1"/>
  <c r="C927" i="35"/>
  <c r="C930" i="35" l="1"/>
  <c r="C337" i="45" l="1"/>
  <c r="C292" i="33"/>
  <c r="C330" i="45"/>
  <c r="C138" i="49" l="1"/>
  <c r="C282" i="45" l="1"/>
  <c r="C286" i="45" l="1"/>
  <c r="C333" i="45" l="1"/>
  <c r="H508" i="45" l="1"/>
  <c r="D338" i="45" l="1"/>
  <c r="C338" i="45"/>
  <c r="C1042" i="35" l="1"/>
  <c r="F1041" i="35"/>
  <c r="E1041" i="35" s="1"/>
  <c r="C994" i="35"/>
  <c r="F992" i="35"/>
  <c r="E992" i="35" s="1"/>
  <c r="F993" i="35"/>
  <c r="E993" i="35" s="1"/>
  <c r="C599" i="35" l="1"/>
  <c r="F598" i="35"/>
  <c r="E598" i="35" s="1"/>
  <c r="F596" i="35"/>
  <c r="E596" i="35" s="1"/>
  <c r="C912" i="35" l="1"/>
  <c r="F908" i="35"/>
  <c r="F910" i="35"/>
  <c r="E910" i="35" s="1"/>
  <c r="F911" i="35"/>
  <c r="E911" i="35" s="1"/>
  <c r="C504" i="35" l="1"/>
  <c r="F503" i="35"/>
  <c r="E503" i="35" s="1"/>
  <c r="C271" i="35" l="1"/>
  <c r="F270" i="35"/>
  <c r="E270" i="35" s="1"/>
  <c r="D811" i="35" l="1"/>
  <c r="C810" i="35"/>
  <c r="C811" i="35" s="1"/>
  <c r="C522" i="45"/>
  <c r="C379" i="45"/>
  <c r="C249" i="35" l="1"/>
  <c r="F248" i="35" l="1"/>
  <c r="E248" i="35" l="1"/>
  <c r="C281" i="33"/>
  <c r="F276" i="33"/>
  <c r="E276" i="33" s="1"/>
  <c r="F277" i="33"/>
  <c r="E277" i="33" s="1"/>
  <c r="F278" i="33"/>
  <c r="E278" i="33" s="1"/>
  <c r="F279" i="33"/>
  <c r="E279" i="33" s="1"/>
  <c r="F280" i="33"/>
  <c r="E280" i="33" s="1"/>
  <c r="C459" i="35" l="1"/>
  <c r="F450" i="35"/>
  <c r="E450" i="35" s="1"/>
  <c r="F451" i="35"/>
  <c r="E451" i="35" s="1"/>
  <c r="F452" i="35"/>
  <c r="E452" i="35" s="1"/>
  <c r="F453" i="35"/>
  <c r="E453" i="35" s="1"/>
  <c r="F454" i="35"/>
  <c r="E454" i="35" s="1"/>
  <c r="F455" i="35"/>
  <c r="E455" i="35" s="1"/>
  <c r="F456" i="35"/>
  <c r="E456" i="35" s="1"/>
  <c r="F457" i="35"/>
  <c r="E457" i="35" s="1"/>
  <c r="F458" i="35"/>
  <c r="E458" i="35" s="1"/>
  <c r="C689" i="35" l="1"/>
  <c r="F688" i="35"/>
  <c r="E688" i="35" s="1"/>
  <c r="F131" i="33"/>
  <c r="E131" i="33" s="1"/>
  <c r="F132" i="33"/>
  <c r="E132" i="33" s="1"/>
  <c r="F133" i="33"/>
  <c r="E133" i="33" s="1"/>
  <c r="F134" i="33"/>
  <c r="E134" i="33" s="1"/>
  <c r="F135" i="33"/>
  <c r="E135" i="33" s="1"/>
  <c r="F136" i="33"/>
  <c r="E136" i="33" s="1"/>
  <c r="F137" i="33"/>
  <c r="E137" i="33" s="1"/>
  <c r="C138" i="33"/>
  <c r="C549" i="35" l="1"/>
  <c r="C76" i="33" l="1"/>
  <c r="F75" i="33"/>
  <c r="E75" i="33" s="1"/>
  <c r="F766" i="35"/>
  <c r="E766" i="35" s="1"/>
  <c r="C767" i="35"/>
  <c r="F294" i="35"/>
  <c r="E294" i="35" s="1"/>
  <c r="C295" i="35"/>
  <c r="C200" i="33"/>
  <c r="F197" i="33"/>
  <c r="E197" i="33" s="1"/>
  <c r="F198" i="33"/>
  <c r="E198" i="33" s="1"/>
  <c r="F199" i="33"/>
  <c r="E199" i="33" s="1"/>
  <c r="C272" i="45" l="1"/>
  <c r="F810" i="35" l="1"/>
  <c r="E810" i="35" l="1"/>
  <c r="E811" i="35" s="1"/>
  <c r="F811" i="35"/>
  <c r="F302" i="33"/>
  <c r="E302" i="33" s="1"/>
  <c r="C303" i="33"/>
  <c r="C166" i="45" l="1"/>
  <c r="C167" i="45" s="1"/>
  <c r="F163" i="45"/>
  <c r="E163" i="45" s="1"/>
  <c r="C22" i="49" l="1"/>
  <c r="C17" i="49"/>
  <c r="F11" i="49" l="1"/>
  <c r="C12" i="49"/>
  <c r="C13" i="49" s="1"/>
  <c r="C34" i="49"/>
  <c r="C43" i="49"/>
  <c r="C44" i="49" s="1"/>
  <c r="C48" i="49"/>
  <c r="C50" i="49"/>
  <c r="C54" i="49"/>
  <c r="C59" i="49"/>
  <c r="C60" i="49" s="1"/>
  <c r="C64" i="49"/>
  <c r="C66" i="49"/>
  <c r="C69" i="49"/>
  <c r="C73" i="49"/>
  <c r="C75" i="49"/>
  <c r="C78" i="49"/>
  <c r="C82" i="49"/>
  <c r="C84" i="49"/>
  <c r="C87" i="49"/>
  <c r="C91" i="49"/>
  <c r="C93" i="49"/>
  <c r="C96" i="49"/>
  <c r="C102" i="49"/>
  <c r="C105" i="49"/>
  <c r="C111" i="49"/>
  <c r="C114" i="49"/>
  <c r="C118" i="49"/>
  <c r="C120" i="49"/>
  <c r="C123" i="49"/>
  <c r="C127" i="49"/>
  <c r="C129" i="49"/>
  <c r="C132" i="49"/>
  <c r="F10" i="33" l="1"/>
  <c r="E10" i="33" s="1"/>
  <c r="C622" i="33"/>
  <c r="C620" i="33"/>
  <c r="C616" i="33"/>
  <c r="C617" i="33" s="1"/>
  <c r="C596" i="33"/>
  <c r="C589" i="33"/>
  <c r="C583" i="33"/>
  <c r="C581" i="33" s="1"/>
  <c r="C576" i="33"/>
  <c r="C585" i="33" s="1"/>
  <c r="C574" i="33"/>
  <c r="C567" i="33"/>
  <c r="C564" i="33"/>
  <c r="C542" i="33"/>
  <c r="C535" i="33"/>
  <c r="C529" i="33"/>
  <c r="C527" i="33" s="1"/>
  <c r="C522" i="33"/>
  <c r="C531" i="33" s="1"/>
  <c r="C520" i="33"/>
  <c r="C512" i="33"/>
  <c r="C508" i="33"/>
  <c r="C502" i="33"/>
  <c r="C498" i="33"/>
  <c r="C492" i="33"/>
  <c r="C489" i="33"/>
  <c r="C482" i="33"/>
  <c r="C483" i="33" s="1"/>
  <c r="C462" i="33"/>
  <c r="C455" i="33"/>
  <c r="C444" i="33"/>
  <c r="C451" i="33" s="1"/>
  <c r="C403" i="33"/>
  <c r="C401" i="33" s="1"/>
  <c r="C396" i="33"/>
  <c r="C406" i="33" s="1"/>
  <c r="C391" i="33"/>
  <c r="C387" i="33"/>
  <c r="C363" i="33"/>
  <c r="C356" i="33"/>
  <c r="C345" i="33"/>
  <c r="C352" i="33" s="1"/>
  <c r="C343" i="33"/>
  <c r="C332" i="33"/>
  <c r="C329" i="33"/>
  <c r="C318" i="33"/>
  <c r="C311" i="33"/>
  <c r="C313" i="33" s="1"/>
  <c r="C304" i="33"/>
  <c r="C296" i="33"/>
  <c r="C290" i="33"/>
  <c r="C273" i="33"/>
  <c r="C245" i="33"/>
  <c r="C238" i="33"/>
  <c r="C227" i="33"/>
  <c r="C234" i="33" s="1"/>
  <c r="C223" i="33"/>
  <c r="C225" i="33" s="1"/>
  <c r="C194" i="33"/>
  <c r="C170" i="33"/>
  <c r="C163" i="33"/>
  <c r="C152" i="33"/>
  <c r="C159" i="33" s="1"/>
  <c r="C150" i="33"/>
  <c r="C128" i="33"/>
  <c r="C108" i="33"/>
  <c r="C101" i="33"/>
  <c r="C95" i="33"/>
  <c r="C93" i="33" s="1"/>
  <c r="C88" i="33"/>
  <c r="C97" i="33" s="1"/>
  <c r="C84" i="33"/>
  <c r="C86" i="33" s="1"/>
  <c r="C72" i="33"/>
  <c r="C47" i="33"/>
  <c r="C40" i="33"/>
  <c r="C34" i="33"/>
  <c r="C32" i="33" s="1"/>
  <c r="C27" i="33"/>
  <c r="C36" i="33" s="1"/>
  <c r="C23" i="33"/>
  <c r="C25" i="33" s="1"/>
  <c r="C628" i="33"/>
  <c r="C629" i="33" s="1"/>
  <c r="C631" i="33"/>
  <c r="C632" i="33"/>
  <c r="C633" i="33"/>
  <c r="C637" i="33"/>
  <c r="C638" i="33"/>
  <c r="C640" i="33"/>
  <c r="C641" i="33" s="1"/>
  <c r="C642" i="33" s="1"/>
  <c r="C646" i="33"/>
  <c r="C647" i="33" s="1"/>
  <c r="C649" i="33" s="1"/>
  <c r="C651" i="33"/>
  <c r="C652" i="33"/>
  <c r="C653" i="33"/>
  <c r="C657" i="33"/>
  <c r="C658" i="33"/>
  <c r="C660" i="33"/>
  <c r="C661" i="33" s="1"/>
  <c r="C666" i="33"/>
  <c r="C667" i="33" s="1"/>
  <c r="C669" i="33"/>
  <c r="C670" i="33"/>
  <c r="C671" i="33"/>
  <c r="C676" i="33"/>
  <c r="C677" i="33" s="1"/>
  <c r="C681" i="33"/>
  <c r="C682" i="33"/>
  <c r="C683" i="33"/>
  <c r="E908" i="35"/>
  <c r="F11" i="35"/>
  <c r="E11" i="35" s="1"/>
  <c r="C13" i="35"/>
  <c r="C18" i="35"/>
  <c r="C23" i="35"/>
  <c r="C24" i="35" s="1"/>
  <c r="C33" i="35"/>
  <c r="C38" i="35" s="1"/>
  <c r="C40" i="35"/>
  <c r="C47" i="35" s="1"/>
  <c r="C51" i="35"/>
  <c r="C58" i="35"/>
  <c r="C89" i="35"/>
  <c r="C92" i="35" s="1"/>
  <c r="C106" i="35"/>
  <c r="C108" i="35" s="1"/>
  <c r="C113" i="35"/>
  <c r="C121" i="35"/>
  <c r="C122" i="35" s="1"/>
  <c r="C129" i="35"/>
  <c r="C131" i="35"/>
  <c r="C138" i="35" s="1"/>
  <c r="C142" i="35"/>
  <c r="C149" i="35"/>
  <c r="C173" i="35"/>
  <c r="C176" i="35"/>
  <c r="C182" i="35"/>
  <c r="C184" i="35"/>
  <c r="C191" i="35" s="1"/>
  <c r="C195" i="35"/>
  <c r="C202" i="35"/>
  <c r="C222" i="35"/>
  <c r="C225" i="35"/>
  <c r="C232" i="35"/>
  <c r="C238" i="35"/>
  <c r="C236" i="35" s="1"/>
  <c r="C241" i="35"/>
  <c r="C245" i="35"/>
  <c r="C257" i="35"/>
  <c r="C263" i="35"/>
  <c r="C261" i="35" s="1"/>
  <c r="C266" i="35"/>
  <c r="C272" i="35"/>
  <c r="C279" i="35"/>
  <c r="C285" i="35"/>
  <c r="C283" i="35" s="1"/>
  <c r="C288" i="35"/>
  <c r="C296" i="35"/>
  <c r="C301" i="35"/>
  <c r="C310" i="35" s="1"/>
  <c r="C308" i="35"/>
  <c r="C306" i="35" s="1"/>
  <c r="C314" i="35"/>
  <c r="C321" i="35"/>
  <c r="C342" i="35"/>
  <c r="C343" i="35" s="1"/>
  <c r="C348" i="35"/>
  <c r="C355" i="35" s="1"/>
  <c r="C359" i="35"/>
  <c r="C366" i="35"/>
  <c r="C386" i="35"/>
  <c r="C387" i="35" s="1"/>
  <c r="C394" i="35"/>
  <c r="C396" i="35"/>
  <c r="C403" i="35" s="1"/>
  <c r="C407" i="35"/>
  <c r="C414" i="35"/>
  <c r="C460" i="35"/>
  <c r="C465" i="35"/>
  <c r="C472" i="35" s="1"/>
  <c r="C476" i="35"/>
  <c r="C483" i="35"/>
  <c r="C505" i="35"/>
  <c r="C509" i="35"/>
  <c r="C518" i="35" s="1"/>
  <c r="C516" i="35"/>
  <c r="C514" i="35" s="1"/>
  <c r="C522" i="35"/>
  <c r="C529" i="35"/>
  <c r="C550" i="35"/>
  <c r="C555" i="35"/>
  <c r="C564" i="35" s="1"/>
  <c r="C562" i="35"/>
  <c r="C560" i="35" s="1"/>
  <c r="C568" i="35"/>
  <c r="C575" i="35"/>
  <c r="C600" i="35"/>
  <c r="C604" i="35"/>
  <c r="C613" i="35" s="1"/>
  <c r="C611" i="35"/>
  <c r="C609" i="35" s="1"/>
  <c r="C617" i="35"/>
  <c r="C624" i="35"/>
  <c r="C644" i="35"/>
  <c r="C645" i="35" s="1"/>
  <c r="C650" i="35"/>
  <c r="C657" i="35" s="1"/>
  <c r="C661" i="35"/>
  <c r="C668" i="35"/>
  <c r="C690" i="35"/>
  <c r="C696" i="35"/>
  <c r="C700" i="35"/>
  <c r="C706" i="35"/>
  <c r="C710" i="35"/>
  <c r="C717" i="35"/>
  <c r="C721" i="35"/>
  <c r="C725" i="35"/>
  <c r="C732" i="35" s="1"/>
  <c r="C736" i="35"/>
  <c r="C743" i="35"/>
  <c r="C768" i="35"/>
  <c r="C773" i="35"/>
  <c r="C780" i="35" s="1"/>
  <c r="C784" i="35"/>
  <c r="C791" i="35"/>
  <c r="C812" i="35"/>
  <c r="C817" i="35"/>
  <c r="C824" i="35" s="1"/>
  <c r="C828" i="35"/>
  <c r="C835" i="35"/>
  <c r="C855" i="35"/>
  <c r="C856" i="35" s="1"/>
  <c r="C862" i="35"/>
  <c r="C866" i="35"/>
  <c r="C871" i="35"/>
  <c r="C878" i="35" s="1"/>
  <c r="C882" i="35"/>
  <c r="C889" i="35"/>
  <c r="C913" i="35"/>
  <c r="C932" i="35"/>
  <c r="C941" i="35" s="1"/>
  <c r="C939" i="35"/>
  <c r="C937" i="35" s="1"/>
  <c r="C945" i="35"/>
  <c r="C952" i="35"/>
  <c r="C988" i="35"/>
  <c r="C1001" i="35"/>
  <c r="C1010" i="35" s="1"/>
  <c r="C1008" i="35"/>
  <c r="C1006" i="35" s="1"/>
  <c r="C1014" i="35"/>
  <c r="C1021" i="35"/>
  <c r="C1043" i="35"/>
  <c r="C1051" i="35"/>
  <c r="C1053" i="35"/>
  <c r="C1062" i="35" s="1"/>
  <c r="C1060" i="35"/>
  <c r="C1058" i="35" s="1"/>
  <c r="C1066" i="35"/>
  <c r="C1073" i="35"/>
  <c r="C1094" i="35"/>
  <c r="C1095" i="35" s="1"/>
  <c r="C1098" i="35"/>
  <c r="C1100" i="35"/>
  <c r="C1106" i="35"/>
  <c r="C1113" i="35" s="1"/>
  <c r="C1117" i="35"/>
  <c r="C1124" i="35"/>
  <c r="C1134" i="35"/>
  <c r="C1144" i="35"/>
  <c r="C1145" i="35" s="1"/>
  <c r="C1150" i="35"/>
  <c r="C1154" i="35"/>
  <c r="C1155" i="35" s="1"/>
  <c r="C1159" i="35"/>
  <c r="C1160" i="35" s="1"/>
  <c r="F15" i="45"/>
  <c r="E15" i="45" s="1"/>
  <c r="C518" i="45"/>
  <c r="C514" i="45"/>
  <c r="C508" i="45"/>
  <c r="C497" i="45"/>
  <c r="C491" i="45"/>
  <c r="C492" i="45" s="1"/>
  <c r="C487" i="45"/>
  <c r="C481" i="45"/>
  <c r="C476" i="45"/>
  <c r="C451" i="45"/>
  <c r="C444" i="45"/>
  <c r="C437" i="45"/>
  <c r="C438" i="45" s="1"/>
  <c r="C416" i="45"/>
  <c r="C409" i="45"/>
  <c r="C407" i="45" s="1"/>
  <c r="C403" i="45"/>
  <c r="C401" i="45" s="1"/>
  <c r="C396" i="45"/>
  <c r="C405" i="45" s="1"/>
  <c r="C394" i="45"/>
  <c r="C376" i="45"/>
  <c r="C369" i="45"/>
  <c r="C363" i="45"/>
  <c r="C357" i="45"/>
  <c r="C354" i="45"/>
  <c r="C349" i="45"/>
  <c r="C345" i="45"/>
  <c r="C339" i="45"/>
  <c r="C328" i="45"/>
  <c r="C320" i="45"/>
  <c r="C321" i="45" s="1"/>
  <c r="C283" i="45"/>
  <c r="C281" i="45" s="1"/>
  <c r="C269" i="45"/>
  <c r="C251" i="45"/>
  <c r="C244" i="45"/>
  <c r="C246" i="45" s="1"/>
  <c r="C231" i="45"/>
  <c r="C229" i="45"/>
  <c r="C225" i="45"/>
  <c r="C201" i="45"/>
  <c r="C189" i="45"/>
  <c r="C191" i="45" s="1"/>
  <c r="C138" i="45"/>
  <c r="C130" i="45"/>
  <c r="C117" i="45"/>
  <c r="C118" i="45" s="1"/>
  <c r="C108" i="45"/>
  <c r="C97" i="45"/>
  <c r="C99" i="45" s="1"/>
  <c r="C82" i="45"/>
  <c r="C81" i="45"/>
  <c r="C79" i="45"/>
  <c r="C75" i="45"/>
  <c r="C45" i="45"/>
  <c r="C35" i="45"/>
  <c r="C37" i="45" s="1"/>
  <c r="C995" i="35" l="1"/>
  <c r="C474" i="35"/>
  <c r="C498" i="35" s="1"/>
  <c r="C499" i="35" s="1"/>
  <c r="C250" i="35"/>
  <c r="C587" i="33"/>
  <c r="C611" i="33" s="1"/>
  <c r="C619" i="33"/>
  <c r="C392" i="33"/>
  <c r="C99" i="33"/>
  <c r="C123" i="33" s="1"/>
  <c r="C124" i="33" s="1"/>
  <c r="C684" i="33"/>
  <c r="C654" i="33"/>
  <c r="C139" i="33"/>
  <c r="C161" i="33"/>
  <c r="C185" i="33" s="1"/>
  <c r="C186" i="33" s="1"/>
  <c r="C282" i="33"/>
  <c r="C354" i="33"/>
  <c r="C378" i="33" s="1"/>
  <c r="C379" i="33" s="1"/>
  <c r="C333" i="33"/>
  <c r="C453" i="33"/>
  <c r="C477" i="33" s="1"/>
  <c r="C478" i="33" s="1"/>
  <c r="C672" i="33"/>
  <c r="C77" i="33"/>
  <c r="C634" i="33"/>
  <c r="C201" i="33"/>
  <c r="C533" i="33"/>
  <c r="C557" i="33" s="1"/>
  <c r="C558" i="33" s="1"/>
  <c r="C236" i="33"/>
  <c r="C260" i="33" s="1"/>
  <c r="C261" i="33" s="1"/>
  <c r="C568" i="33"/>
  <c r="C38" i="33"/>
  <c r="C62" i="33" s="1"/>
  <c r="C63" i="33" s="1"/>
  <c r="C612" i="33"/>
  <c r="C662" i="33"/>
  <c r="C177" i="35"/>
  <c r="C140" i="35"/>
  <c r="C164" i="35" s="1"/>
  <c r="C165" i="35" s="1"/>
  <c r="C615" i="35"/>
  <c r="C639" i="35" s="1"/>
  <c r="C640" i="35" s="1"/>
  <c r="C226" i="35"/>
  <c r="C1064" i="35"/>
  <c r="C1088" i="35" s="1"/>
  <c r="C1089" i="35" s="1"/>
  <c r="C49" i="35"/>
  <c r="C73" i="35" s="1"/>
  <c r="C74" i="35" s="1"/>
  <c r="C1097" i="35"/>
  <c r="C880" i="35"/>
  <c r="C904" i="35" s="1"/>
  <c r="C905" i="35" s="1"/>
  <c r="C782" i="35"/>
  <c r="C806" i="35" s="1"/>
  <c r="C807" i="35" s="1"/>
  <c r="C659" i="35"/>
  <c r="C683" i="35" s="1"/>
  <c r="C684" i="35" s="1"/>
  <c r="C566" i="35"/>
  <c r="C590" i="35" s="1"/>
  <c r="C591" i="35" s="1"/>
  <c r="C193" i="35"/>
  <c r="C217" i="35" s="1"/>
  <c r="C218" i="35" s="1"/>
  <c r="C1115" i="35"/>
  <c r="C1139" i="35" s="1"/>
  <c r="C1140" i="35" s="1"/>
  <c r="C1012" i="35"/>
  <c r="C1036" i="35" s="1"/>
  <c r="C1037" i="35" s="1"/>
  <c r="C734" i="35"/>
  <c r="C758" i="35" s="1"/>
  <c r="C759" i="35" s="1"/>
  <c r="C405" i="35"/>
  <c r="C429" i="35" s="1"/>
  <c r="C430" i="35" s="1"/>
  <c r="C943" i="35"/>
  <c r="C967" i="35" s="1"/>
  <c r="C968" i="35" s="1"/>
  <c r="C826" i="35"/>
  <c r="C850" i="35" s="1"/>
  <c r="C851" i="35" s="1"/>
  <c r="C312" i="35"/>
  <c r="C336" i="35" s="1"/>
  <c r="C337" i="35" s="1"/>
  <c r="C520" i="35"/>
  <c r="C544" i="35" s="1"/>
  <c r="C545" i="35" s="1"/>
  <c r="C357" i="35"/>
  <c r="C381" i="35" s="1"/>
  <c r="C382" i="35" s="1"/>
  <c r="C273" i="45"/>
  <c r="C230" i="45"/>
  <c r="C431" i="45"/>
  <c r="C432" i="45" s="1"/>
  <c r="C80" i="45"/>
  <c r="C523" i="45"/>
  <c r="C380" i="45"/>
  <c r="F337" i="45" l="1"/>
  <c r="F338" i="45" s="1"/>
  <c r="E337" i="45" l="1"/>
  <c r="E338" i="45" s="1"/>
  <c r="F339" i="45"/>
  <c r="D339" i="45" s="1"/>
  <c r="F929" i="35"/>
  <c r="E929" i="35" s="1"/>
  <c r="E339" i="45" l="1"/>
  <c r="F22" i="33"/>
  <c r="E22" i="33" s="1"/>
  <c r="F87" i="35" l="1"/>
  <c r="E87" i="35" s="1"/>
  <c r="F88" i="35" l="1"/>
  <c r="E88" i="35" l="1"/>
  <c r="F105" i="35"/>
  <c r="F222" i="33"/>
  <c r="E105" i="35" l="1"/>
  <c r="E222" i="33"/>
  <c r="D43" i="49" l="1"/>
  <c r="D44" i="49"/>
  <c r="E42" i="49"/>
  <c r="E43" i="49" s="1"/>
  <c r="E44" i="49" s="1"/>
  <c r="F267" i="45" l="1"/>
  <c r="E267" i="45" l="1"/>
  <c r="F442" i="45" l="1"/>
  <c r="E442" i="45" s="1"/>
  <c r="F318" i="45" l="1"/>
  <c r="E318" i="45" s="1"/>
  <c r="F319" i="45" l="1"/>
  <c r="E319" i="45" s="1"/>
  <c r="E320" i="45" s="1"/>
  <c r="E321" i="45" s="1"/>
  <c r="F320" i="45" l="1"/>
  <c r="F321" i="45" l="1"/>
  <c r="D321" i="45" s="1"/>
  <c r="D320" i="45"/>
  <c r="D661" i="33" l="1"/>
  <c r="F660" i="33"/>
  <c r="D581" i="45"/>
  <c r="F661" i="33" l="1"/>
  <c r="E660" i="33"/>
  <c r="E661" i="33" l="1"/>
  <c r="D677" i="33" l="1"/>
  <c r="F676" i="33"/>
  <c r="D667" i="33"/>
  <c r="F666" i="33"/>
  <c r="E658" i="33"/>
  <c r="E662" i="33" s="1"/>
  <c r="D658" i="33"/>
  <c r="F657" i="33"/>
  <c r="F658" i="33" s="1"/>
  <c r="F662" i="33" s="1"/>
  <c r="D647" i="33"/>
  <c r="F646" i="33"/>
  <c r="F677" i="33" l="1"/>
  <c r="E676" i="33"/>
  <c r="E666" i="33"/>
  <c r="F667" i="33"/>
  <c r="E646" i="33"/>
  <c r="F647" i="33"/>
  <c r="D638" i="33"/>
  <c r="E677" i="33" l="1"/>
  <c r="E647" i="33"/>
  <c r="E649" i="33" s="1"/>
  <c r="E667" i="33"/>
  <c r="F649" i="33"/>
  <c r="E638" i="33"/>
  <c r="D641" i="33"/>
  <c r="D629" i="33"/>
  <c r="D1160" i="35"/>
  <c r="F637" i="33" l="1"/>
  <c r="D662" i="33"/>
  <c r="D649" i="33"/>
  <c r="F628" i="33"/>
  <c r="F640" i="33"/>
  <c r="F1159" i="35"/>
  <c r="E628" i="33" l="1"/>
  <c r="E629" i="33" s="1"/>
  <c r="F629" i="33"/>
  <c r="F641" i="33"/>
  <c r="F642" i="33" s="1"/>
  <c r="F638" i="33"/>
  <c r="E640" i="33"/>
  <c r="F1160" i="35"/>
  <c r="E1159" i="35"/>
  <c r="C595" i="45"/>
  <c r="C594" i="45"/>
  <c r="E641" i="33" l="1"/>
  <c r="E642" i="33" s="1"/>
  <c r="E1160" i="35"/>
  <c r="C593" i="45"/>
  <c r="C596" i="45"/>
  <c r="C546" i="45"/>
  <c r="F546" i="45" s="1"/>
  <c r="D642" i="33" l="1"/>
  <c r="E538" i="45"/>
  <c r="E539" i="45" s="1"/>
  <c r="C537" i="45" l="1"/>
  <c r="C538" i="45" s="1"/>
  <c r="C539" i="45" s="1"/>
  <c r="C588" i="45"/>
  <c r="C587" i="45"/>
  <c r="F537" i="45" l="1"/>
  <c r="C573" i="45"/>
  <c r="C572" i="45"/>
  <c r="C571" i="45"/>
  <c r="C558" i="45"/>
  <c r="F558" i="45" s="1"/>
  <c r="C557" i="45"/>
  <c r="F557" i="45" s="1"/>
  <c r="C553" i="45"/>
  <c r="C551" i="45"/>
  <c r="C545" i="45"/>
  <c r="F545" i="45" s="1"/>
  <c r="C544" i="45"/>
  <c r="F521" i="45"/>
  <c r="F507" i="45"/>
  <c r="F245" i="45"/>
  <c r="F243" i="45"/>
  <c r="F190" i="45"/>
  <c r="F186" i="45"/>
  <c r="F187" i="45"/>
  <c r="F188" i="45"/>
  <c r="F129" i="45"/>
  <c r="F98" i="45"/>
  <c r="F36" i="45"/>
  <c r="F538" i="45" l="1"/>
  <c r="F539" i="45" s="1"/>
  <c r="F544" i="45"/>
  <c r="F547" i="45" s="1"/>
  <c r="C547" i="45"/>
  <c r="F559" i="45"/>
  <c r="C574" i="45"/>
  <c r="C568" i="45"/>
  <c r="F568" i="45" s="1"/>
  <c r="C577" i="45"/>
  <c r="F577" i="45" s="1"/>
  <c r="C580" i="45"/>
  <c r="C552" i="45"/>
  <c r="C554" i="45" s="1"/>
  <c r="C559" i="45"/>
  <c r="C561" i="45"/>
  <c r="E559" i="45"/>
  <c r="F34" i="45"/>
  <c r="E34" i="45" l="1"/>
  <c r="F33" i="45"/>
  <c r="E33" i="45" s="1"/>
  <c r="F578" i="45"/>
  <c r="D538" i="45"/>
  <c r="F569" i="45"/>
  <c r="D559" i="45"/>
  <c r="D539" i="45"/>
  <c r="C578" i="45"/>
  <c r="C569" i="45"/>
  <c r="E578" i="45"/>
  <c r="F580" i="45"/>
  <c r="C581" i="45"/>
  <c r="E569" i="45"/>
  <c r="F561" i="45"/>
  <c r="C562" i="45"/>
  <c r="C563" i="45" s="1"/>
  <c r="D547" i="45"/>
  <c r="F562" i="45" l="1"/>
  <c r="F581" i="45"/>
  <c r="D569" i="45"/>
  <c r="D578" i="45"/>
  <c r="C582" i="45"/>
  <c r="F582" i="45" l="1"/>
  <c r="D582" i="45" s="1"/>
  <c r="D562" i="45"/>
  <c r="F563" i="45"/>
  <c r="D563" i="45" s="1"/>
  <c r="F615" i="33" l="1"/>
  <c r="F573" i="33"/>
  <c r="F562" i="33"/>
  <c r="F563" i="33"/>
  <c r="F561" i="33"/>
  <c r="F566" i="33"/>
  <c r="F342" i="33"/>
  <c r="F341" i="33"/>
  <c r="F340" i="33"/>
  <c r="F339" i="33"/>
  <c r="F338" i="33"/>
  <c r="F337" i="33"/>
  <c r="F516" i="33" l="1"/>
  <c r="F518" i="33"/>
  <c r="F517" i="33"/>
  <c r="F519" i="33"/>
  <c r="F481" i="33"/>
  <c r="F386" i="33"/>
  <c r="F390" i="33"/>
  <c r="F389" i="33"/>
  <c r="F328" i="33"/>
  <c r="F331" i="33"/>
  <c r="F309" i="33"/>
  <c r="F310" i="33"/>
  <c r="F301" i="33" l="1"/>
  <c r="F303" i="33" s="1"/>
  <c r="D313" i="33" l="1"/>
  <c r="F208" i="33"/>
  <c r="F210" i="33"/>
  <c r="F216" i="33"/>
  <c r="F146" i="33"/>
  <c r="F74" i="33"/>
  <c r="F76" i="33" s="1"/>
  <c r="F687" i="35"/>
  <c r="E687" i="35" l="1"/>
  <c r="E689" i="35" s="1"/>
  <c r="F689" i="35"/>
  <c r="F218" i="33"/>
  <c r="F221" i="33"/>
  <c r="F220" i="33"/>
  <c r="F214" i="33"/>
  <c r="F212" i="33"/>
  <c r="F149" i="33"/>
  <c r="F148" i="33"/>
  <c r="F147" i="33"/>
  <c r="F11" i="33"/>
  <c r="F18" i="33"/>
  <c r="F14" i="33"/>
  <c r="F21" i="33"/>
  <c r="F17" i="33"/>
  <c r="F13" i="33"/>
  <c r="F19" i="33"/>
  <c r="F15" i="33"/>
  <c r="F20" i="33"/>
  <c r="F16" i="33"/>
  <c r="F12" i="33"/>
  <c r="F1143" i="35"/>
  <c r="F1149" i="35"/>
  <c r="F288" i="33"/>
  <c r="F270" i="33"/>
  <c r="F272" i="33"/>
  <c r="F275" i="33"/>
  <c r="F281" i="33" s="1"/>
  <c r="F287" i="33"/>
  <c r="F289" i="33"/>
  <c r="F269" i="33"/>
  <c r="F271" i="33"/>
  <c r="F191" i="33"/>
  <c r="F193" i="33"/>
  <c r="F196" i="33"/>
  <c r="F200" i="33" s="1"/>
  <c r="F192" i="33"/>
  <c r="F207" i="33"/>
  <c r="F209" i="33"/>
  <c r="F211" i="33"/>
  <c r="F213" i="33"/>
  <c r="F215" i="33"/>
  <c r="F217" i="33"/>
  <c r="F219" i="33"/>
  <c r="F206" i="33"/>
  <c r="F127" i="33"/>
  <c r="F130" i="33"/>
  <c r="F138" i="33" s="1"/>
  <c r="F83" i="33"/>
  <c r="F81" i="33"/>
  <c r="F71" i="33"/>
  <c r="F82" i="33"/>
  <c r="F70" i="33"/>
  <c r="F1153" i="35"/>
  <c r="F1154" i="35" s="1"/>
  <c r="F1092" i="35"/>
  <c r="F1093" i="35"/>
  <c r="F1047" i="35"/>
  <c r="F1049" i="35"/>
  <c r="F1048" i="35"/>
  <c r="F1050" i="35"/>
  <c r="F990" i="35"/>
  <c r="F1040" i="35"/>
  <c r="F1042" i="35" s="1"/>
  <c r="F991" i="35"/>
  <c r="F982" i="35"/>
  <c r="F986" i="35"/>
  <c r="F987" i="35"/>
  <c r="F985" i="35"/>
  <c r="F983" i="35"/>
  <c r="F984" i="35"/>
  <c r="F909" i="35"/>
  <c r="F928" i="35"/>
  <c r="F926" i="35"/>
  <c r="F924" i="35"/>
  <c r="F922" i="35"/>
  <c r="F920" i="35"/>
  <c r="F918" i="35"/>
  <c r="F917" i="35"/>
  <c r="F927" i="35"/>
  <c r="F925" i="35"/>
  <c r="F923" i="35"/>
  <c r="F921" i="35"/>
  <c r="F919" i="35"/>
  <c r="F854" i="35"/>
  <c r="E854" i="35" s="1"/>
  <c r="F765" i="35"/>
  <c r="E765" i="35" s="1"/>
  <c r="F764" i="35"/>
  <c r="F994" i="35" l="1"/>
  <c r="E909" i="35"/>
  <c r="E912" i="35" s="1"/>
  <c r="F912" i="35"/>
  <c r="E764" i="35"/>
  <c r="E767" i="35" s="1"/>
  <c r="F767" i="35"/>
  <c r="F930" i="35"/>
  <c r="D930" i="35" s="1"/>
  <c r="F23" i="33"/>
  <c r="D23" i="33" s="1"/>
  <c r="F223" i="33"/>
  <c r="D223" i="33" s="1"/>
  <c r="F643" i="35" l="1"/>
  <c r="E643" i="35" s="1"/>
  <c r="F548" i="35"/>
  <c r="F597" i="35"/>
  <c r="E597" i="35" l="1"/>
  <c r="E599" i="35" s="1"/>
  <c r="F599" i="35"/>
  <c r="E548" i="35"/>
  <c r="E549" i="35" s="1"/>
  <c r="F549" i="35"/>
  <c r="F502" i="35"/>
  <c r="F392" i="35"/>
  <c r="F385" i="35"/>
  <c r="E385" i="35" s="1"/>
  <c r="F393" i="35"/>
  <c r="F341" i="35"/>
  <c r="F340" i="35"/>
  <c r="F293" i="35"/>
  <c r="F295" i="35" s="1"/>
  <c r="F255" i="35"/>
  <c r="F256" i="35"/>
  <c r="F269" i="35"/>
  <c r="F271" i="35" s="1"/>
  <c r="F278" i="35"/>
  <c r="F277" i="35"/>
  <c r="F247" i="35"/>
  <c r="F249" i="35" s="1"/>
  <c r="F244" i="35"/>
  <c r="F221" i="35"/>
  <c r="F224" i="35"/>
  <c r="F230" i="35"/>
  <c r="F172" i="35"/>
  <c r="F181" i="35"/>
  <c r="F175" i="35"/>
  <c r="F128" i="35"/>
  <c r="F126" i="35"/>
  <c r="F127" i="35"/>
  <c r="F120" i="35"/>
  <c r="F119" i="35"/>
  <c r="F102" i="35"/>
  <c r="F98" i="35"/>
  <c r="F97" i="35"/>
  <c r="F103" i="35"/>
  <c r="F101" i="35"/>
  <c r="F99" i="35"/>
  <c r="F104" i="35"/>
  <c r="F100" i="35"/>
  <c r="E502" i="35" l="1"/>
  <c r="E504" i="35" s="1"/>
  <c r="F504" i="35"/>
  <c r="E459" i="35"/>
  <c r="F459" i="35"/>
  <c r="F106" i="35"/>
  <c r="D106" i="35" s="1"/>
  <c r="F33" i="35"/>
  <c r="F36" i="35"/>
  <c r="F35" i="35"/>
  <c r="F29" i="35"/>
  <c r="F30" i="35"/>
  <c r="F31" i="35"/>
  <c r="F32" i="35"/>
  <c r="F34" i="35"/>
  <c r="F81" i="35"/>
  <c r="F37" i="35"/>
  <c r="F86" i="35"/>
  <c r="F84" i="35"/>
  <c r="F85" i="35"/>
  <c r="F83" i="35"/>
  <c r="F82" i="35"/>
  <c r="F91" i="35"/>
  <c r="F89" i="35" l="1"/>
  <c r="D89" i="35" s="1"/>
  <c r="F38" i="35"/>
  <c r="D38" i="35" l="1"/>
  <c r="F21" i="35"/>
  <c r="F22" i="35"/>
  <c r="F12" i="35"/>
  <c r="F506" i="45" l="1"/>
  <c r="F517" i="45"/>
  <c r="F443" i="45" l="1"/>
  <c r="F444" i="45" s="1"/>
  <c r="D444" i="45" s="1"/>
  <c r="F508" i="45"/>
  <c r="F480" i="45"/>
  <c r="F520" i="45"/>
  <c r="F522" i="45" s="1"/>
  <c r="F475" i="45"/>
  <c r="F496" i="45"/>
  <c r="F490" i="45"/>
  <c r="F435" i="45"/>
  <c r="F436" i="45"/>
  <c r="F378" i="45"/>
  <c r="F379" i="45" s="1"/>
  <c r="F362" i="45"/>
  <c r="F223" i="45"/>
  <c r="F175" i="45"/>
  <c r="F179" i="45"/>
  <c r="F181" i="45"/>
  <c r="F183" i="45"/>
  <c r="F185" i="45"/>
  <c r="F174" i="45"/>
  <c r="F172" i="45"/>
  <c r="F164" i="45"/>
  <c r="F124" i="45"/>
  <c r="F125" i="45"/>
  <c r="F126" i="45"/>
  <c r="F127" i="45"/>
  <c r="F128" i="45"/>
  <c r="F77" i="45"/>
  <c r="F67" i="45"/>
  <c r="F69" i="45"/>
  <c r="F71" i="45"/>
  <c r="F73" i="45"/>
  <c r="F66" i="45"/>
  <c r="F89" i="45" l="1"/>
  <c r="F384" i="45"/>
  <c r="F392" i="45"/>
  <c r="F390" i="45"/>
  <c r="F388" i="45"/>
  <c r="F386" i="45"/>
  <c r="F393" i="45"/>
  <c r="F391" i="45"/>
  <c r="F389" i="45"/>
  <c r="F387" i="45"/>
  <c r="F385" i="45"/>
  <c r="D522" i="45"/>
  <c r="F91" i="45"/>
  <c r="F68" i="45"/>
  <c r="F88" i="45"/>
  <c r="F238" i="45"/>
  <c r="F242" i="45"/>
  <c r="F92" i="45"/>
  <c r="F239" i="45"/>
  <c r="F95" i="45"/>
  <c r="F93" i="45"/>
  <c r="F94" i="45"/>
  <c r="F90" i="45"/>
  <c r="F241" i="45"/>
  <c r="F240" i="45"/>
  <c r="F237" i="45"/>
  <c r="F123" i="45"/>
  <c r="F375" i="45"/>
  <c r="F271" i="45"/>
  <c r="F272" i="45" s="1"/>
  <c r="F182" i="45"/>
  <c r="F222" i="45"/>
  <c r="F228" i="45"/>
  <c r="F224" i="45"/>
  <c r="F227" i="45"/>
  <c r="F116" i="45"/>
  <c r="F178" i="45"/>
  <c r="F184" i="45"/>
  <c r="F180" i="45"/>
  <c r="F176" i="45"/>
  <c r="F177" i="45"/>
  <c r="F74" i="45"/>
  <c r="F78" i="45"/>
  <c r="F72" i="45"/>
  <c r="F70" i="45"/>
  <c r="F268" i="45" l="1"/>
  <c r="F130" i="45"/>
  <c r="D130" i="45" s="1"/>
  <c r="F244" i="45"/>
  <c r="F173" i="45"/>
  <c r="F189" i="45" s="1"/>
  <c r="F165" i="45"/>
  <c r="F166" i="45" s="1"/>
  <c r="F167" i="45" s="1"/>
  <c r="F269" i="45" l="1"/>
  <c r="D269" i="45" s="1"/>
  <c r="F191" i="45"/>
  <c r="D191" i="45" s="1"/>
  <c r="D189" i="45"/>
  <c r="F246" i="45"/>
  <c r="D246" i="45" s="1"/>
  <c r="D244" i="45"/>
  <c r="D508" i="45"/>
  <c r="F32" i="45" l="1"/>
  <c r="F30" i="45"/>
  <c r="F28" i="45"/>
  <c r="F26" i="45"/>
  <c r="F24" i="45"/>
  <c r="F22" i="45"/>
  <c r="F20" i="45"/>
  <c r="F18" i="45"/>
  <c r="E18" i="45" s="1"/>
  <c r="F31" i="45"/>
  <c r="F29" i="45"/>
  <c r="F27" i="45"/>
  <c r="F25" i="45"/>
  <c r="F23" i="45"/>
  <c r="F21" i="45"/>
  <c r="F19" i="45"/>
  <c r="F17" i="45"/>
  <c r="F16" i="45" l="1"/>
  <c r="F35" i="45" s="1"/>
  <c r="F37" i="45" l="1"/>
  <c r="D37" i="45" s="1"/>
  <c r="D35" i="45"/>
  <c r="E193" i="33"/>
  <c r="D12" i="49" l="1"/>
  <c r="D13" i="49" s="1"/>
  <c r="F12" i="49"/>
  <c r="F13" i="49" s="1"/>
  <c r="D59" i="49"/>
  <c r="D60" i="49" s="1"/>
  <c r="F58" i="49"/>
  <c r="E58" i="49" l="1"/>
  <c r="E11" i="49"/>
  <c r="E12" i="49" s="1"/>
  <c r="E13" i="49" s="1"/>
  <c r="F59" i="49"/>
  <c r="F60" i="49" s="1"/>
  <c r="E59" i="49" l="1"/>
  <c r="E60" i="49" s="1"/>
  <c r="E221" i="33" l="1"/>
  <c r="E21" i="33" l="1"/>
  <c r="E984" i="35" l="1"/>
  <c r="E119" i="35" l="1"/>
  <c r="E103" i="35"/>
  <c r="E127" i="45" l="1"/>
  <c r="E520" i="45" l="1"/>
  <c r="E522" i="45" s="1"/>
  <c r="E224" i="45" l="1"/>
  <c r="E184" i="45" l="1"/>
  <c r="E74" i="45" l="1"/>
  <c r="D34" i="49" l="1"/>
  <c r="F33" i="49"/>
  <c r="E33" i="49" l="1"/>
  <c r="F34" i="49"/>
  <c r="E34" i="49" l="1"/>
  <c r="E72" i="45" l="1"/>
  <c r="F231" i="35" l="1"/>
  <c r="E78" i="45" l="1"/>
  <c r="E1092" i="35" l="1"/>
  <c r="F1094" i="35" l="1"/>
  <c r="D1094" i="35" s="1"/>
  <c r="E1093" i="35"/>
  <c r="E1094" i="35" l="1"/>
  <c r="E1095" i="35" s="1"/>
  <c r="D1095" i="35"/>
  <c r="F1095" i="35"/>
  <c r="E517" i="45" l="1"/>
  <c r="E518" i="45" l="1"/>
  <c r="E523" i="45" s="1"/>
  <c r="E506" i="45"/>
  <c r="F518" i="45"/>
  <c r="F523" i="45" s="1"/>
  <c r="E508" i="45" l="1"/>
  <c r="F1155" i="35" l="1"/>
  <c r="D1155" i="35" s="1"/>
  <c r="E1153" i="35" l="1"/>
  <c r="E1154" i="35" l="1"/>
  <c r="E1155" i="35" l="1"/>
  <c r="D616" i="33" l="1"/>
  <c r="D567" i="33"/>
  <c r="D482" i="33"/>
  <c r="D332" i="33"/>
  <c r="D303" i="33"/>
  <c r="D304" i="33" s="1"/>
  <c r="D281" i="33"/>
  <c r="D200" i="33" l="1"/>
  <c r="D138" i="33"/>
  <c r="D76" i="33"/>
  <c r="D549" i="35" l="1"/>
  <c r="D550" i="35" s="1"/>
  <c r="D225" i="35" l="1"/>
  <c r="D176" i="35"/>
  <c r="F121" i="35"/>
  <c r="D121" i="35" s="1"/>
  <c r="E120" i="35" l="1"/>
  <c r="F122" i="35"/>
  <c r="D122" i="35" s="1"/>
  <c r="E121" i="35" l="1"/>
  <c r="E122" i="35" s="1"/>
  <c r="E378" i="45"/>
  <c r="E379" i="45" s="1"/>
  <c r="E375" i="45"/>
  <c r="D376" i="45"/>
  <c r="E376" i="45" l="1"/>
  <c r="E435" i="45"/>
  <c r="D379" i="45"/>
  <c r="F437" i="45"/>
  <c r="D437" i="45" s="1"/>
  <c r="E436" i="45"/>
  <c r="F376" i="45"/>
  <c r="F438" i="45" l="1"/>
  <c r="D438" i="45" s="1"/>
  <c r="E380" i="45"/>
  <c r="F380" i="45"/>
  <c r="D380" i="45" s="1"/>
  <c r="E437" i="45"/>
  <c r="E438" i="45" s="1"/>
  <c r="D229" i="45"/>
  <c r="E227" i="45"/>
  <c r="E228" i="45"/>
  <c r="E165" i="45" l="1"/>
  <c r="D166" i="45"/>
  <c r="D167" i="45" s="1"/>
  <c r="E229" i="45"/>
  <c r="F229" i="45"/>
  <c r="E164" i="45"/>
  <c r="F79" i="45"/>
  <c r="D79" i="45" s="1"/>
  <c r="E77" i="45"/>
  <c r="E166" i="45" l="1"/>
  <c r="E167" i="45" s="1"/>
  <c r="E79" i="45"/>
  <c r="E222" i="45" l="1"/>
  <c r="E271" i="33" l="1"/>
  <c r="E392" i="45"/>
  <c r="E391" i="45"/>
  <c r="D491" i="45" l="1"/>
  <c r="D492" i="45" s="1"/>
  <c r="F491" i="45" l="1"/>
  <c r="E490" i="45" l="1"/>
  <c r="E491" i="45" l="1"/>
  <c r="E492" i="45" s="1"/>
  <c r="F222" i="35"/>
  <c r="D222" i="35" s="1"/>
  <c r="F492" i="45"/>
  <c r="E221" i="35"/>
  <c r="E222" i="35" l="1"/>
  <c r="E991" i="35"/>
  <c r="E985" i="35"/>
  <c r="E983" i="35"/>
  <c r="E987" i="35"/>
  <c r="E986" i="35" l="1"/>
  <c r="E1143" i="35" l="1"/>
  <c r="E1144" i="35" l="1"/>
  <c r="E1145" i="35" s="1"/>
  <c r="F1144" i="35"/>
  <c r="D1144" i="35" s="1"/>
  <c r="F1145" i="35" l="1"/>
  <c r="D1145" i="35"/>
  <c r="F476" i="45" l="1"/>
  <c r="D476" i="45" s="1"/>
  <c r="E475" i="45"/>
  <c r="E390" i="33"/>
  <c r="E476" i="45" l="1"/>
  <c r="E341" i="35"/>
  <c r="D518" i="45" l="1"/>
  <c r="D497" i="45"/>
  <c r="D481" i="45"/>
  <c r="E242" i="45"/>
  <c r="E241" i="45"/>
  <c r="E240" i="45"/>
  <c r="E239" i="45"/>
  <c r="E238" i="45"/>
  <c r="E237" i="45"/>
  <c r="D117" i="45"/>
  <c r="D118" i="45" s="1"/>
  <c r="E88" i="45"/>
  <c r="D523" i="45" l="1"/>
  <c r="F225" i="45"/>
  <c r="D225" i="45" s="1"/>
  <c r="E172" i="45"/>
  <c r="F75" i="45"/>
  <c r="D75" i="45" s="1"/>
  <c r="F481" i="45"/>
  <c r="E128" i="45"/>
  <c r="D272" i="45"/>
  <c r="F394" i="45"/>
  <c r="D394" i="45" s="1"/>
  <c r="E179" i="45"/>
  <c r="E480" i="45"/>
  <c r="E223" i="45"/>
  <c r="E268" i="45"/>
  <c r="E269" i="45" s="1"/>
  <c r="E181" i="45"/>
  <c r="E175" i="45"/>
  <c r="E182" i="45"/>
  <c r="E176" i="45"/>
  <c r="E180" i="45"/>
  <c r="E183" i="45"/>
  <c r="E92" i="45"/>
  <c r="E90" i="45"/>
  <c r="E94" i="45"/>
  <c r="E124" i="45"/>
  <c r="E89" i="45"/>
  <c r="E91" i="45"/>
  <c r="E93" i="45"/>
  <c r="E95" i="45"/>
  <c r="E30" i="45"/>
  <c r="E26" i="45"/>
  <c r="E31" i="45"/>
  <c r="E27" i="45"/>
  <c r="E244" i="45"/>
  <c r="E246" i="45" s="1"/>
  <c r="E21" i="45"/>
  <c r="E22" i="45"/>
  <c r="E23" i="45"/>
  <c r="E24" i="45"/>
  <c r="E25" i="45"/>
  <c r="E29" i="45"/>
  <c r="E125" i="45"/>
  <c r="E174" i="45"/>
  <c r="E178" i="45"/>
  <c r="E28" i="45"/>
  <c r="E32" i="45"/>
  <c r="E126" i="45"/>
  <c r="E173" i="45"/>
  <c r="E177" i="45"/>
  <c r="E185" i="45"/>
  <c r="E17" i="45"/>
  <c r="E19" i="45"/>
  <c r="E20" i="45"/>
  <c r="E66" i="45"/>
  <c r="E67" i="45"/>
  <c r="E68" i="45"/>
  <c r="E69" i="45"/>
  <c r="E70" i="45"/>
  <c r="E71" i="45"/>
  <c r="E73" i="45"/>
  <c r="E116" i="45"/>
  <c r="F117" i="45"/>
  <c r="E123" i="45"/>
  <c r="E16" i="45"/>
  <c r="E384" i="45"/>
  <c r="E386" i="45"/>
  <c r="E388" i="45"/>
  <c r="E390" i="45"/>
  <c r="E271" i="45"/>
  <c r="E272" i="45" s="1"/>
  <c r="E385" i="45"/>
  <c r="E387" i="45"/>
  <c r="E389" i="45"/>
  <c r="E393" i="45"/>
  <c r="E362" i="45"/>
  <c r="F363" i="45"/>
  <c r="D363" i="45" s="1"/>
  <c r="E496" i="45"/>
  <c r="F497" i="45"/>
  <c r="E443" i="45"/>
  <c r="E444" i="45" s="1"/>
  <c r="E35" i="45" l="1"/>
  <c r="E37" i="45" s="1"/>
  <c r="E117" i="45"/>
  <c r="E118" i="45" s="1"/>
  <c r="E189" i="45"/>
  <c r="E191" i="45" s="1"/>
  <c r="F230" i="45"/>
  <c r="D230" i="45" s="1"/>
  <c r="E225" i="45"/>
  <c r="E230" i="45" s="1"/>
  <c r="E75" i="45"/>
  <c r="E481" i="45"/>
  <c r="E363" i="45"/>
  <c r="E497" i="45"/>
  <c r="F273" i="45"/>
  <c r="D273" i="45" s="1"/>
  <c r="F80" i="45"/>
  <c r="D80" i="45" s="1"/>
  <c r="E394" i="45"/>
  <c r="E130" i="45"/>
  <c r="F118" i="45"/>
  <c r="E273" i="45" l="1"/>
  <c r="E80" i="45"/>
  <c r="E218" i="33" l="1"/>
  <c r="F616" i="33"/>
  <c r="F617" i="33" s="1"/>
  <c r="D617" i="33" s="1"/>
  <c r="E615" i="33" l="1"/>
  <c r="E616" i="33" l="1"/>
  <c r="E617" i="33" s="1"/>
  <c r="E562" i="33" l="1"/>
  <c r="E563" i="33" l="1"/>
  <c r="E561" i="33"/>
  <c r="F564" i="33"/>
  <c r="D564" i="33" s="1"/>
  <c r="E517" i="33"/>
  <c r="E564" i="33" l="1"/>
  <c r="D994" i="35" l="1"/>
  <c r="E990" i="35"/>
  <c r="E994" i="35" s="1"/>
  <c r="D1042" i="35" l="1"/>
  <c r="E1040" i="35"/>
  <c r="E1042" i="35" s="1"/>
  <c r="E1043" i="35" l="1"/>
  <c r="F1043" i="35"/>
  <c r="D1043" i="35" s="1"/>
  <c r="E982" i="35"/>
  <c r="F988" i="35"/>
  <c r="F995" i="35" l="1"/>
  <c r="D995" i="35" s="1"/>
  <c r="D988" i="35"/>
  <c r="E988" i="35"/>
  <c r="E995" i="35" s="1"/>
  <c r="E392" i="35" l="1"/>
  <c r="E393" i="35" l="1"/>
  <c r="F394" i="35"/>
  <c r="D394" i="35" s="1"/>
  <c r="E394" i="35" l="1"/>
  <c r="F482" i="33" l="1"/>
  <c r="F483" i="33" s="1"/>
  <c r="D483" i="33" s="1"/>
  <c r="F304" i="33" l="1"/>
  <c r="F567" i="33"/>
  <c r="F568" i="33" s="1"/>
  <c r="D568" i="33" s="1"/>
  <c r="F391" i="33"/>
  <c r="D391" i="33" s="1"/>
  <c r="F332" i="33"/>
  <c r="E196" i="33"/>
  <c r="E200" i="33" s="1"/>
  <c r="E74" i="33"/>
  <c r="E76" i="33" s="1"/>
  <c r="E389" i="33"/>
  <c r="E566" i="33"/>
  <c r="E481" i="33"/>
  <c r="E331" i="33"/>
  <c r="E301" i="33"/>
  <c r="E303" i="33" s="1"/>
  <c r="E275" i="33"/>
  <c r="E281" i="33" s="1"/>
  <c r="E130" i="33"/>
  <c r="E138" i="33" s="1"/>
  <c r="E304" i="33" l="1"/>
  <c r="E482" i="33"/>
  <c r="E483" i="33" s="1"/>
  <c r="E391" i="33"/>
  <c r="E567" i="33"/>
  <c r="E568" i="33" s="1"/>
  <c r="E332" i="33"/>
  <c r="D912" i="35" l="1"/>
  <c r="D913" i="35" s="1"/>
  <c r="F913" i="35"/>
  <c r="D855" i="35"/>
  <c r="D856" i="35" s="1"/>
  <c r="F855" i="35"/>
  <c r="F856" i="35" s="1"/>
  <c r="D812" i="35"/>
  <c r="F812" i="35"/>
  <c r="D767" i="35"/>
  <c r="D689" i="35"/>
  <c r="D690" i="35" s="1"/>
  <c r="F690" i="35"/>
  <c r="D644" i="35"/>
  <c r="D645" i="35" s="1"/>
  <c r="D599" i="35"/>
  <c r="D600" i="35" s="1"/>
  <c r="F600" i="35"/>
  <c r="F550" i="35"/>
  <c r="D504" i="35"/>
  <c r="D505" i="35" s="1"/>
  <c r="F386" i="35"/>
  <c r="D386" i="35" s="1"/>
  <c r="F342" i="35"/>
  <c r="D342" i="35" s="1"/>
  <c r="D295" i="35"/>
  <c r="D271" i="35"/>
  <c r="F225" i="35"/>
  <c r="F226" i="35" l="1"/>
  <c r="D226" i="35" s="1"/>
  <c r="D459" i="35"/>
  <c r="F272" i="35"/>
  <c r="D272" i="35" s="1"/>
  <c r="F343" i="35"/>
  <c r="D343" i="35" s="1"/>
  <c r="F387" i="35"/>
  <c r="D387" i="35" s="1"/>
  <c r="F296" i="35"/>
  <c r="D296" i="35" s="1"/>
  <c r="D249" i="35"/>
  <c r="F768" i="35"/>
  <c r="E247" i="35"/>
  <c r="E249" i="35" s="1"/>
  <c r="F176" i="35"/>
  <c r="E340" i="35"/>
  <c r="F644" i="35"/>
  <c r="F645" i="35" s="1"/>
  <c r="E91" i="35"/>
  <c r="F505" i="35"/>
  <c r="E293" i="35"/>
  <c r="E295" i="35" s="1"/>
  <c r="E269" i="35"/>
  <c r="E271" i="35" s="1"/>
  <c r="E224" i="35"/>
  <c r="E175" i="35"/>
  <c r="F460" i="35" l="1"/>
  <c r="D460" i="35" s="1"/>
  <c r="E272" i="35"/>
  <c r="E550" i="35"/>
  <c r="E600" i="35"/>
  <c r="E225" i="35"/>
  <c r="E296" i="35"/>
  <c r="E690" i="35"/>
  <c r="E644" i="35"/>
  <c r="E645" i="35" s="1"/>
  <c r="E812" i="35"/>
  <c r="E913" i="35"/>
  <c r="E176" i="35"/>
  <c r="E386" i="35"/>
  <c r="E387" i="35" s="1"/>
  <c r="E505" i="35"/>
  <c r="E855" i="35"/>
  <c r="E856" i="35" s="1"/>
  <c r="E342" i="35"/>
  <c r="D768" i="35"/>
  <c r="E768" i="35"/>
  <c r="E343" i="35" l="1"/>
  <c r="E226" i="35"/>
  <c r="E460" i="35"/>
  <c r="D173" i="35"/>
  <c r="E172" i="35" l="1"/>
  <c r="F173" i="35"/>
  <c r="F177" i="35" s="1"/>
  <c r="D177" i="35" s="1"/>
  <c r="E173" i="35" l="1"/>
  <c r="E177" i="35" s="1"/>
  <c r="F182" i="35"/>
  <c r="D182" i="35" s="1"/>
  <c r="E181" i="35" l="1"/>
  <c r="E182" i="35" l="1"/>
  <c r="D1150" i="35" l="1"/>
  <c r="F1150" i="35" l="1"/>
  <c r="E1149" i="35"/>
  <c r="E1150" i="35" l="1"/>
  <c r="D574" i="33" l="1"/>
  <c r="E573" i="33" l="1"/>
  <c r="F574" i="33"/>
  <c r="E574" i="33" l="1"/>
  <c r="F329" i="33"/>
  <c r="D329" i="33" s="1"/>
  <c r="E270" i="33"/>
  <c r="E71" i="33"/>
  <c r="F333" i="33" l="1"/>
  <c r="D333" i="33" s="1"/>
  <c r="F72" i="33"/>
  <c r="D72" i="33" s="1"/>
  <c r="E328" i="33"/>
  <c r="E272" i="33"/>
  <c r="E70" i="33"/>
  <c r="E72" i="33" l="1"/>
  <c r="E77" i="33" s="1"/>
  <c r="E329" i="33"/>
  <c r="E333" i="33" s="1"/>
  <c r="F77" i="33"/>
  <c r="D77" i="33" s="1"/>
  <c r="E925" i="35" l="1"/>
  <c r="E924" i="35"/>
  <c r="E923" i="35"/>
  <c r="E922" i="35"/>
  <c r="E921" i="35"/>
  <c r="E920" i="35"/>
  <c r="E919" i="35"/>
  <c r="E256" i="35"/>
  <c r="E255" i="35"/>
  <c r="E231" i="35"/>
  <c r="E230" i="35"/>
  <c r="E100" i="35"/>
  <c r="E104" i="35" l="1"/>
  <c r="E102" i="35"/>
  <c r="E918" i="35"/>
  <c r="E926" i="35"/>
  <c r="E928" i="35"/>
  <c r="E927" i="35"/>
  <c r="E278" i="35"/>
  <c r="E1047" i="35"/>
  <c r="E1049" i="35"/>
  <c r="E1048" i="35"/>
  <c r="E1050" i="35"/>
  <c r="E232" i="35"/>
  <c r="E257" i="35"/>
  <c r="E82" i="35"/>
  <c r="E83" i="35"/>
  <c r="E84" i="35"/>
  <c r="E85" i="35"/>
  <c r="E127" i="35"/>
  <c r="E36" i="35"/>
  <c r="E97" i="35"/>
  <c r="E99" i="35"/>
  <c r="E101" i="35"/>
  <c r="F279" i="35"/>
  <c r="D279" i="35" s="1"/>
  <c r="E277" i="35"/>
  <c r="F1051" i="35"/>
  <c r="D1051" i="35" s="1"/>
  <c r="E29" i="35"/>
  <c r="E81" i="35"/>
  <c r="E86" i="35"/>
  <c r="E126" i="35"/>
  <c r="E128" i="35"/>
  <c r="F232" i="35"/>
  <c r="D232" i="35" s="1"/>
  <c r="E98" i="35"/>
  <c r="F245" i="35"/>
  <c r="D245" i="35" s="1"/>
  <c r="E244" i="35"/>
  <c r="F257" i="35"/>
  <c r="D257" i="35" s="1"/>
  <c r="E37" i="35"/>
  <c r="E35" i="35"/>
  <c r="E34" i="35"/>
  <c r="E33" i="35"/>
  <c r="E32" i="35"/>
  <c r="E31" i="35"/>
  <c r="E30" i="35"/>
  <c r="F129" i="35"/>
  <c r="D129" i="35" s="1"/>
  <c r="E106" i="35" l="1"/>
  <c r="E108" i="35" s="1"/>
  <c r="E89" i="35"/>
  <c r="F108" i="35"/>
  <c r="E38" i="35"/>
  <c r="E245" i="35"/>
  <c r="F92" i="35"/>
  <c r="D92" i="35" s="1"/>
  <c r="E279" i="35"/>
  <c r="E129" i="35"/>
  <c r="E92" i="35" l="1"/>
  <c r="E22" i="35" l="1"/>
  <c r="E21" i="35"/>
  <c r="E12" i="35"/>
  <c r="E23" i="35" l="1"/>
  <c r="F23" i="35"/>
  <c r="D23" i="35" s="1"/>
  <c r="F13" i="35"/>
  <c r="D13" i="35" s="1"/>
  <c r="E24" i="35" l="1"/>
  <c r="F24" i="35"/>
  <c r="D24" i="35" s="1"/>
  <c r="E1051" i="35"/>
  <c r="E13" i="35" l="1"/>
  <c r="E519" i="33" l="1"/>
  <c r="D387" i="33"/>
  <c r="E340" i="33" l="1"/>
  <c r="E341" i="33"/>
  <c r="F343" i="33"/>
  <c r="D343" i="33" s="1"/>
  <c r="E339" i="33"/>
  <c r="F520" i="33"/>
  <c r="D520" i="33" s="1"/>
  <c r="F387" i="33"/>
  <c r="F392" i="33" s="1"/>
  <c r="D392" i="33" s="1"/>
  <c r="E518" i="33"/>
  <c r="E386" i="33"/>
  <c r="E516" i="33"/>
  <c r="E337" i="33"/>
  <c r="E342" i="33"/>
  <c r="E338" i="33"/>
  <c r="E387" i="33" l="1"/>
  <c r="E392" i="33" s="1"/>
  <c r="E520" i="33"/>
  <c r="E343" i="33"/>
  <c r="E309" i="33" l="1"/>
  <c r="E310" i="33"/>
  <c r="F311" i="33"/>
  <c r="E127" i="33"/>
  <c r="D128" i="33"/>
  <c r="F313" i="33" l="1"/>
  <c r="D311" i="33"/>
  <c r="F194" i="33"/>
  <c r="D194" i="33" s="1"/>
  <c r="F150" i="33"/>
  <c r="D150" i="33" s="1"/>
  <c r="F290" i="33"/>
  <c r="D290" i="33" s="1"/>
  <c r="F84" i="33"/>
  <c r="D84" i="33" s="1"/>
  <c r="F273" i="33"/>
  <c r="D273" i="33" s="1"/>
  <c r="E269" i="33"/>
  <c r="E149" i="33"/>
  <c r="E81" i="33"/>
  <c r="E289" i="33"/>
  <c r="E83" i="33"/>
  <c r="E287" i="33"/>
  <c r="E288" i="33"/>
  <c r="E146" i="33"/>
  <c r="E147" i="33"/>
  <c r="E192" i="33"/>
  <c r="E191" i="33"/>
  <c r="E148" i="33"/>
  <c r="E128" i="33"/>
  <c r="F128" i="33"/>
  <c r="E82" i="33"/>
  <c r="F86" i="33" l="1"/>
  <c r="D86" i="33" s="1"/>
  <c r="E194" i="33"/>
  <c r="E201" i="33" s="1"/>
  <c r="F282" i="33"/>
  <c r="D282" i="33" s="1"/>
  <c r="F201" i="33"/>
  <c r="D201" i="33" s="1"/>
  <c r="F139" i="33"/>
  <c r="D139" i="33" s="1"/>
  <c r="E139" i="33"/>
  <c r="E273" i="33"/>
  <c r="E282" i="33" s="1"/>
  <c r="E290" i="33"/>
  <c r="E150" i="33"/>
  <c r="E84" i="33"/>
  <c r="E86" i="33" s="1"/>
  <c r="E208" i="33" l="1"/>
  <c r="E206" i="33" l="1"/>
  <c r="E207" i="33"/>
  <c r="E209" i="33"/>
  <c r="E211" i="33"/>
  <c r="E220" i="33"/>
  <c r="E213" i="33"/>
  <c r="E219" i="33"/>
  <c r="E210" i="33"/>
  <c r="E212" i="33"/>
  <c r="E214" i="33"/>
  <c r="E215" i="33"/>
  <c r="E216" i="33"/>
  <c r="E217" i="33"/>
  <c r="E223" i="33" l="1"/>
  <c r="E225" i="33" s="1"/>
  <c r="F225" i="33"/>
  <c r="F25" i="33" l="1"/>
  <c r="D25" i="33" s="1"/>
  <c r="E11" i="33"/>
  <c r="E17" i="33"/>
  <c r="E20" i="33"/>
  <c r="E13" i="33"/>
  <c r="E19" i="33"/>
  <c r="E16" i="33"/>
  <c r="E14" i="33"/>
  <c r="E12" i="33"/>
  <c r="E15" i="33"/>
  <c r="E18" i="33"/>
  <c r="E23" i="33" l="1"/>
  <c r="E25" i="33" s="1"/>
  <c r="E311" i="33"/>
  <c r="E313" i="33" s="1"/>
  <c r="F250" i="35" l="1"/>
  <c r="D250" i="35" s="1"/>
  <c r="E250" i="35"/>
  <c r="E917" i="35" l="1"/>
  <c r="E930" i="35" s="1"/>
  <c r="F96" i="45" l="1"/>
  <c r="E96" i="45" s="1"/>
  <c r="F97" i="45" l="1"/>
  <c r="D97" i="45" s="1"/>
  <c r="E97" i="45"/>
  <c r="E99" i="45" l="1"/>
  <c r="F99" i="45"/>
  <c r="D99" i="45" s="1"/>
  <c r="C548" i="45"/>
  <c r="F548" i="45" s="1"/>
  <c r="F549" i="45" l="1"/>
  <c r="C549" i="45"/>
  <c r="D549" i="45" l="1"/>
  <c r="D108" i="35" l="1"/>
</calcChain>
</file>

<file path=xl/sharedStrings.xml><?xml version="1.0" encoding="utf-8"?>
<sst xmlns="http://schemas.openxmlformats.org/spreadsheetml/2006/main" count="2659" uniqueCount="330">
  <si>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</si>
  <si>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</si>
  <si>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</si>
  <si>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</si>
  <si>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</si>
  <si>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</si>
  <si>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</si>
  <si>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</si>
  <si>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</si>
  <si>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</si>
  <si>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</si>
  <si>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</si>
  <si>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</si>
  <si>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</si>
  <si>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</si>
  <si>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</si>
  <si>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</si>
  <si>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</si>
  <si>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</si>
  <si>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</si>
  <si>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</si>
  <si>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</si>
  <si>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</si>
  <si>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</si>
  <si>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</si>
  <si>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</si>
  <si>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</si>
  <si>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</si>
  <si>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</si>
  <si>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</si>
  <si>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</si>
  <si>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</si>
  <si>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</si>
  <si>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</si>
  <si>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</si>
  <si>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</si>
  <si>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</si>
  <si>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</si>
  <si>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</si>
  <si>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</si>
  <si>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</si>
  <si>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</si>
  <si>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</si>
  <si>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</si>
  <si>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</si>
  <si>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</si>
  <si>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</si>
  <si>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</si>
  <si>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</si>
  <si>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</si>
  <si>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</si>
  <si>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</si>
  <si>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</si>
  <si>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</si>
  <si>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</si>
  <si>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</si>
  <si>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</si>
  <si>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</si>
  <si>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</si>
  <si>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</si>
  <si>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</si>
  <si>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</si>
  <si>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</si>
  <si>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</si>
  <si>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</si>
  <si>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</si>
  <si>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</si>
  <si>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</si>
  <si>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детская кардиология</t>
  </si>
  <si>
    <t>аллергология-иммунология</t>
  </si>
  <si>
    <t>онкогематология</t>
  </si>
  <si>
    <t>радиологические</t>
  </si>
  <si>
    <t xml:space="preserve">хирургические </t>
  </si>
  <si>
    <t>дерматологические</t>
  </si>
  <si>
    <t xml:space="preserve">Дневной стационар при поликлинике 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</si>
  <si>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</si>
  <si>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</si>
  <si>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</si>
  <si>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</si>
  <si>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</si>
  <si>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</si>
  <si>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</si>
  <si>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</si>
  <si>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</si>
  <si>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</si>
  <si>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</si>
  <si>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</si>
  <si>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</si>
  <si>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</si>
  <si>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</si>
  <si>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</si>
  <si>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</si>
  <si>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</si>
  <si>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</si>
  <si>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</si>
  <si>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</si>
  <si>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</si>
  <si>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</si>
  <si>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</si>
  <si>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</si>
  <si>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</si>
  <si>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</si>
  <si>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</si>
  <si>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</si>
  <si>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</si>
  <si>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</si>
  <si>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</si>
  <si>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</si>
  <si>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</si>
  <si>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</si>
  <si>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</si>
  <si>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</si>
  <si>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</si>
  <si>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</si>
  <si>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</si>
  <si>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</si>
  <si>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</si>
  <si>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</si>
  <si>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</si>
  <si>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</si>
  <si>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</si>
  <si>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</si>
  <si>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</si>
  <si>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</si>
  <si>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</si>
  <si>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</si>
  <si>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</si>
  <si>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</si>
  <si>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</si>
  <si>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4. КГБУЗ "Детская краевая клиническая больница" имени А.К. Пиотровича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</si>
  <si>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</si>
  <si>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</si>
  <si>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</si>
  <si>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</si>
  <si>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</si>
  <si>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</si>
  <si>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Полное офтальмологическое диагностическое обследование</t>
  </si>
  <si>
    <t>5. КГБУЗ "Детская городская клиническая больница № 9" МЗХК</t>
  </si>
  <si>
    <t>Перитонеальный диализ, сеанс лечения</t>
  </si>
  <si>
    <t xml:space="preserve">Экстракорпоральное оплодотворение </t>
  </si>
  <si>
    <t>9. КГБУЗ "Стоматологическая поликлиника "Регион" МЗХК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</si>
  <si>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</si>
  <si>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</si>
  <si>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</si>
  <si>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</si>
  <si>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</si>
  <si>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</si>
  <si>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</si>
  <si>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</si>
  <si>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</si>
  <si>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</si>
  <si>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</si>
  <si>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</si>
  <si>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</si>
  <si>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</si>
  <si>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</si>
  <si>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</si>
  <si>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 xml:space="preserve"> Всего по ЛПУ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</si>
  <si>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</si>
  <si>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</si>
  <si>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</si>
  <si>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</si>
  <si>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</si>
  <si>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</si>
  <si>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</si>
  <si>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</si>
  <si>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</si>
  <si>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</si>
  <si>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</si>
  <si>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</si>
  <si>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</si>
  <si>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</si>
  <si>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1. КГБУЗ "Городская больница № 2" им. Д.Н.Матвеева  МЗХК</t>
  </si>
  <si>
    <t>койки сестринского ухода</t>
  </si>
  <si>
    <t xml:space="preserve">Поликлиника </t>
  </si>
  <si>
    <t>психоневрологические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</si>
  <si>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</si>
  <si>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</si>
  <si>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</si>
  <si>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</si>
  <si>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</si>
  <si>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</si>
  <si>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</si>
  <si>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</si>
  <si>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1.1. Посещения с иными целями</t>
  </si>
  <si>
    <t xml:space="preserve">Всего посещений </t>
  </si>
  <si>
    <t xml:space="preserve">6. ООО "Щеглова В.Ф." </t>
  </si>
  <si>
    <t xml:space="preserve">Определение онкомаркеров аппаратом эксперт-класса </t>
  </si>
  <si>
    <t>Паллиативная медицинская помощь</t>
  </si>
  <si>
    <t>ВСЕГО - КС + паллиативная помощь</t>
  </si>
  <si>
    <t>венерологические</t>
  </si>
  <si>
    <t>19. КГБУЗ "Краевая клиническая психиатрическая больница" МЗХК</t>
  </si>
  <si>
    <t>психиатрия-наркология</t>
  </si>
  <si>
    <t>психиатрические</t>
  </si>
  <si>
    <t>фтизиатрия</t>
  </si>
  <si>
    <t>20. КГБУЗ "Туберкулезная больница" МЗХК</t>
  </si>
  <si>
    <t>21. КГБУЗ "Хабаровский территориальный центр медицины катастроф "</t>
  </si>
  <si>
    <t xml:space="preserve">СМП </t>
  </si>
  <si>
    <r>
      <t>скорая, в том числе скорая специализированная, медицинская помощь (чел.</t>
    </r>
    <r>
      <rPr>
        <sz val="10"/>
        <rFont val="Times New Roman"/>
        <family val="1"/>
        <charset val="204"/>
      </rPr>
      <t>)</t>
    </r>
  </si>
  <si>
    <r>
      <t>санитарно-авиационная эвакуация (</t>
    </r>
    <r>
      <rPr>
        <b/>
        <sz val="10"/>
        <rFont val="Times New Roman"/>
        <family val="1"/>
        <charset val="204"/>
      </rPr>
      <t>полетных часов</t>
    </r>
    <r>
      <rPr>
        <sz val="10"/>
        <rFont val="Times New Roman"/>
        <family val="1"/>
        <charset val="204"/>
      </rPr>
      <t>)</t>
    </r>
  </si>
  <si>
    <t>ВИЧ-инфекции</t>
  </si>
  <si>
    <t>Судебно-психиатрическая экспертиза</t>
  </si>
  <si>
    <t>22. КГБУЗ "Краевая станция переливания крови" МЗХК</t>
  </si>
  <si>
    <t>32. КГБУЗ " Хабаровский специализированный дом ребенка" МЗХК</t>
  </si>
  <si>
    <t>Организация круглосуточного приема, содержания, выхаживания и воспитания детей</t>
  </si>
  <si>
    <t>17. КГБУЗ "Комсомольский-на-Амуре межрайонный противотуберкулезный диспансер"</t>
  </si>
  <si>
    <t>психиатрия</t>
  </si>
  <si>
    <t>18. КГБУЗ "Психиатрическая больница г. Комсомольска-на-Амуре"</t>
  </si>
  <si>
    <t>19. КГБУЗ "Наркологический диспансер г. Комсомольска-на-Амуре"</t>
  </si>
  <si>
    <t>20. КГБУЗ " Хабаровский специализированный дом ребенка" МЗХК</t>
  </si>
  <si>
    <t xml:space="preserve">21. КГАУЗ "Стоматологическая поликлиника № 3" МЗХК </t>
  </si>
  <si>
    <t>26. Хабаровская поликлиника ФГБУЗ "Дальневосточный окружной медицинский центр ФМБА"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</si>
  <si>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</si>
  <si>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</si>
  <si>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</si>
  <si>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</si>
  <si>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</si>
  <si>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</si>
  <si>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</si>
  <si>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</si>
  <si>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</si>
  <si>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</si>
  <si>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</si>
  <si>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</si>
  <si>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</si>
  <si>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</si>
  <si>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</si>
  <si>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</si>
  <si>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</si>
  <si>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</si>
  <si>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</si>
  <si>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</si>
  <si>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</si>
  <si>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</si>
  <si>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</si>
  <si>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</si>
  <si>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</si>
  <si>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</si>
  <si>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</si>
  <si>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</si>
  <si>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</si>
  <si>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</si>
  <si>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</si>
  <si>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</si>
  <si>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</si>
  <si>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</si>
  <si>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</si>
  <si>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</si>
  <si>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</si>
  <si>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</si>
  <si>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</si>
  <si>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</si>
  <si>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</si>
  <si>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</si>
  <si>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</si>
  <si>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</si>
  <si>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</si>
  <si>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</si>
  <si>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</si>
  <si>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</si>
  <si>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</si>
  <si>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</si>
  <si>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Экпертное УЗИ беременных (до 14 недель)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</si>
  <si>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</si>
  <si>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</si>
  <si>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</si>
  <si>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</si>
  <si>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2. ООО "Афина"</t>
  </si>
  <si>
    <t>3. ООО "Белый клен"</t>
  </si>
  <si>
    <t>4. ООО "Хабаровский центр глазной хирургии"</t>
  </si>
  <si>
    <t>5. ООО "Стоматологический госпиталь"</t>
  </si>
  <si>
    <t xml:space="preserve">7. ООО "ГрандСтрой" </t>
  </si>
  <si>
    <t xml:space="preserve">8. ООО "Профи" </t>
  </si>
  <si>
    <t>9. ООО "ПрогрессМед"</t>
  </si>
  <si>
    <t>10. ООО "Стоматология ДФ"</t>
  </si>
  <si>
    <t>11. ООО "Стомэнергетик"</t>
  </si>
  <si>
    <t>12. ООО "Семейная стоматология"</t>
  </si>
  <si>
    <t xml:space="preserve">13. ООО "АН-2" </t>
  </si>
  <si>
    <t>14. ООО "МРТ-Эксперт Хабаровск"</t>
  </si>
  <si>
    <t>15. ООО "Хабаровский диагностический центр"</t>
  </si>
  <si>
    <t xml:space="preserve">16. ООО "ДВЦ Максклиник" </t>
  </si>
  <si>
    <t>17. ООО "Мед-Арт"</t>
  </si>
  <si>
    <t xml:space="preserve">18. ООО "Ланта" </t>
  </si>
  <si>
    <t>19. ООО "Диагностические системы-Восток"</t>
  </si>
  <si>
    <t>20. ООО "ЮНИЛАБ-ХАБАРОВСК"</t>
  </si>
  <si>
    <t xml:space="preserve">21. ООО "Виролаб" </t>
  </si>
  <si>
    <t xml:space="preserve">22. ООО "МУ "Медгрупп ДВ" </t>
  </si>
  <si>
    <t>23. ООО "МУ "Империя здоровья"</t>
  </si>
  <si>
    <t>24. ООО "Визит"</t>
  </si>
  <si>
    <t>25. ООО "МУ "ЦПМ-Групп"</t>
  </si>
  <si>
    <t>26. ООО "МУ "ЦМК-Групп"</t>
  </si>
  <si>
    <t>27. ООО "МУ "Центр медицинских комиссий"</t>
  </si>
  <si>
    <t>28. ООО "Саико"</t>
  </si>
  <si>
    <t>29. АНО "ВОСТОК"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</si>
  <si>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</si>
  <si>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</si>
  <si>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</si>
  <si>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</si>
  <si>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</si>
  <si>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</si>
  <si>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</si>
  <si>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</si>
  <si>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2.2. ортодонтия (УЕТ)</t>
  </si>
  <si>
    <t>27. ФКУЗ "Медико-санитарная часть МВД  России по Хабаровскому краю"</t>
  </si>
  <si>
    <t>28. КГБУЗ "Станция скорой медицинской помощи г. Хабаровска"</t>
  </si>
  <si>
    <t>29. ФГБОУ ВО ДВГМУ Минздрава России</t>
  </si>
  <si>
    <t>30. КГБУЗ "Детский клинический центр медицинской реабилитации "Амурский" МЗХК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</si>
  <si>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</si>
  <si>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</si>
  <si>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</si>
  <si>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</si>
  <si>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</si>
  <si>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</si>
  <si>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>13. ОАО "Санаторий УССУРИ"</t>
  </si>
  <si>
    <t>ПЦР-диагностика (Real time)</t>
  </si>
  <si>
    <t>Обзорная рентгенография молочной желез в прямой и косой проекциях (маммография)</t>
  </si>
  <si>
    <t>Эксперное УЗИ беременных (до 14 недель)</t>
  </si>
  <si>
    <t xml:space="preserve">Лабораторные исследования </t>
  </si>
  <si>
    <t>ВСЕГО  КС</t>
  </si>
  <si>
    <t xml:space="preserve">ВСЕГО КС </t>
  </si>
  <si>
    <t>Гистологические исследования (внешние медицинские услуги)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</si>
  <si>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</si>
  <si>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</si>
  <si>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</si>
  <si>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</si>
  <si>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</si>
  <si>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    гастроэнтерологические</t>
  </si>
  <si>
    <t>1. ООО "Медицинский центр "Здравница"</t>
  </si>
  <si>
    <t xml:space="preserve">травматологические и ортопедические                </t>
  </si>
  <si>
    <t>Приложение №1 
к Решению Комиссии по разработке ТП ОМС от 27.04.2018   №3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</si>
</sst>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</numFmts>
  <fonts count="44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b/>
      <i/>
      <sz val="12"/>
      <color theme="1"/>
      <name val="Times New Roman Cyr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 Cyr"/>
      <charset val="204"/>
    </font>
    <font>
      <sz val="11"/>
      <color rgb="FFFF0000"/>
      <name val="Times New Roman Cyr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2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165" fontId="8" fillId="0" borderId="0" applyFont="0" applyFill="0" applyBorder="0" applyAlignment="0" applyProtection="0"/>
  </cellStyleXfs>
  <cellXfs count="551">
    <xf numFmtId="0" fontId="0" fillId="0" borderId="0" xfId="0"/>
    <xf numFmtId="0" fontId="2" fillId="0" borderId="0" xfId="2" applyFont="1" applyFill="1"/>
    <xf numFmtId="0" fontId="3" fillId="0" borderId="0" xfId="2" applyFont="1" applyFill="1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 applyBorder="1"/>
    <xf numFmtId="164" fontId="5" fillId="0" borderId="8" xfId="2" applyNumberFormat="1" applyFont="1" applyFill="1" applyBorder="1" applyAlignment="1">
      <alignment horizontal="right"/>
    </xf>
    <xf numFmtId="164" fontId="7" fillId="0" borderId="8" xfId="2" applyNumberFormat="1" applyFont="1" applyFill="1" applyBorder="1" applyAlignment="1">
      <alignment horizontal="right"/>
    </xf>
    <xf numFmtId="166" fontId="7" fillId="0" borderId="8" xfId="2" applyNumberFormat="1" applyFont="1" applyFill="1" applyBorder="1"/>
    <xf numFmtId="164" fontId="5" fillId="0" borderId="8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164" fontId="7" fillId="0" borderId="8" xfId="2" applyNumberFormat="1" applyFont="1" applyFill="1" applyBorder="1"/>
    <xf numFmtId="166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7" fillId="0" borderId="5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164" fontId="5" fillId="0" borderId="9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indent="1"/>
    </xf>
    <xf numFmtId="0" fontId="7" fillId="0" borderId="9" xfId="2" applyFont="1" applyFill="1" applyBorder="1" applyAlignment="1">
      <alignment wrapText="1"/>
    </xf>
    <xf numFmtId="164" fontId="7" fillId="0" borderId="5" xfId="2" applyNumberFormat="1" applyFont="1" applyFill="1" applyBorder="1"/>
    <xf numFmtId="0" fontId="5" fillId="0" borderId="8" xfId="2" applyFont="1" applyFill="1" applyBorder="1" applyAlignment="1">
      <alignment horizontal="left" wrapText="1" indent="3"/>
    </xf>
    <xf numFmtId="168" fontId="5" fillId="0" borderId="8" xfId="1" applyNumberFormat="1" applyFont="1" applyFill="1" applyBorder="1"/>
    <xf numFmtId="0" fontId="5" fillId="0" borderId="8" xfId="2" applyFont="1" applyFill="1" applyBorder="1" applyAlignment="1">
      <alignment horizontal="left" wrapText="1" indent="2"/>
    </xf>
    <xf numFmtId="164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5" fillId="0" borderId="13" xfId="2" applyNumberFormat="1" applyFont="1" applyFill="1" applyBorder="1"/>
    <xf numFmtId="0" fontId="7" fillId="0" borderId="8" xfId="2" applyFont="1" applyFill="1" applyBorder="1" applyAlignment="1">
      <alignment wrapText="1"/>
    </xf>
    <xf numFmtId="0" fontId="11" fillId="0" borderId="0" xfId="2" applyFont="1" applyFill="1" applyBorder="1"/>
    <xf numFmtId="164" fontId="12" fillId="0" borderId="8" xfId="2" applyNumberFormat="1" applyFont="1" applyFill="1" applyBorder="1"/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indent="2"/>
    </xf>
    <xf numFmtId="0" fontId="14" fillId="0" borderId="0" xfId="2" applyFont="1" applyFill="1"/>
    <xf numFmtId="0" fontId="13" fillId="0" borderId="8" xfId="2" applyFont="1" applyFill="1" applyBorder="1" applyAlignment="1">
      <alignment horizontal="left" vertical="justify" indent="2"/>
    </xf>
    <xf numFmtId="164" fontId="13" fillId="0" borderId="8" xfId="2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0" fontId="14" fillId="0" borderId="8" xfId="2" applyFont="1" applyFill="1" applyBorder="1" applyAlignment="1">
      <alignment horizontal="left" indent="1"/>
    </xf>
    <xf numFmtId="164" fontId="14" fillId="0" borderId="8" xfId="2" applyNumberFormat="1" applyFont="1" applyFill="1" applyBorder="1"/>
    <xf numFmtId="164" fontId="14" fillId="0" borderId="8" xfId="3" applyNumberFormat="1" applyFont="1" applyFill="1" applyBorder="1" applyAlignment="1">
      <alignment horizontal="left"/>
    </xf>
    <xf numFmtId="0" fontId="14" fillId="0" borderId="11" xfId="2" applyFont="1" applyFill="1" applyBorder="1" applyAlignment="1">
      <alignment horizontal="left"/>
    </xf>
    <xf numFmtId="168" fontId="7" fillId="0" borderId="8" xfId="1" applyNumberFormat="1" applyFont="1" applyFill="1" applyBorder="1"/>
    <xf numFmtId="0" fontId="7" fillId="0" borderId="0" xfId="2" applyFont="1" applyFill="1"/>
    <xf numFmtId="0" fontId="1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168" fontId="13" fillId="0" borderId="8" xfId="1" applyNumberFormat="1" applyFont="1" applyFill="1" applyBorder="1"/>
    <xf numFmtId="164" fontId="13" fillId="0" borderId="8" xfId="6" applyNumberFormat="1" applyFont="1" applyFill="1" applyBorder="1" applyAlignment="1">
      <alignment horizontal="center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13" fillId="0" borderId="9" xfId="2" applyFont="1" applyFill="1" applyBorder="1"/>
    <xf numFmtId="164" fontId="14" fillId="0" borderId="11" xfId="6" applyNumberFormat="1" applyFont="1" applyFill="1" applyBorder="1" applyAlignment="1">
      <alignment horizontal="center"/>
    </xf>
    <xf numFmtId="0" fontId="14" fillId="0" borderId="17" xfId="2" applyFont="1" applyFill="1" applyBorder="1"/>
    <xf numFmtId="166" fontId="14" fillId="0" borderId="0" xfId="2" applyNumberFormat="1" applyFont="1" applyFill="1" applyBorder="1"/>
    <xf numFmtId="0" fontId="13" fillId="0" borderId="5" xfId="2" applyFont="1" applyFill="1" applyBorder="1" applyAlignment="1">
      <alignment horizontal="center"/>
    </xf>
    <xf numFmtId="164" fontId="13" fillId="0" borderId="5" xfId="6" applyNumberFormat="1" applyFont="1" applyFill="1" applyBorder="1" applyAlignment="1">
      <alignment horizontal="center"/>
    </xf>
    <xf numFmtId="164" fontId="13" fillId="0" borderId="8" xfId="2" applyNumberFormat="1" applyFont="1" applyFill="1" applyBorder="1" applyAlignment="1">
      <alignment horizontal="right"/>
    </xf>
    <xf numFmtId="0" fontId="5" fillId="0" borderId="8" xfId="2" applyFont="1" applyFill="1" applyBorder="1" applyAlignment="1">
      <alignment horizontal="left" wrapText="1" indent="1"/>
    </xf>
    <xf numFmtId="172" fontId="13" fillId="0" borderId="5" xfId="6" applyNumberFormat="1" applyFont="1" applyFill="1" applyBorder="1"/>
    <xf numFmtId="0" fontId="14" fillId="0" borderId="8" xfId="2" applyFont="1" applyFill="1" applyBorder="1"/>
    <xf numFmtId="164" fontId="20" fillId="0" borderId="8" xfId="6" applyNumberFormat="1" applyFont="1" applyFill="1" applyBorder="1"/>
    <xf numFmtId="172" fontId="14" fillId="0" borderId="14" xfId="6" applyNumberFormat="1" applyFont="1" applyFill="1" applyBorder="1"/>
    <xf numFmtId="0" fontId="14" fillId="0" borderId="11" xfId="2" applyFont="1" applyFill="1" applyBorder="1"/>
    <xf numFmtId="164" fontId="14" fillId="0" borderId="5" xfId="6" applyNumberFormat="1" applyFont="1" applyFill="1" applyBorder="1"/>
    <xf numFmtId="0" fontId="14" fillId="0" borderId="8" xfId="0" applyFont="1" applyFill="1" applyBorder="1" applyAlignment="1">
      <alignment horizontal="left" indent="1"/>
    </xf>
    <xf numFmtId="164" fontId="14" fillId="0" borderId="11" xfId="6" applyNumberFormat="1" applyFont="1" applyFill="1" applyBorder="1"/>
    <xf numFmtId="0" fontId="13" fillId="0" borderId="17" xfId="2" applyFont="1" applyFill="1" applyBorder="1"/>
    <xf numFmtId="0" fontId="14" fillId="0" borderId="5" xfId="2" applyFont="1" applyFill="1" applyBorder="1" applyAlignment="1">
      <alignment horizontal="left"/>
    </xf>
    <xf numFmtId="164" fontId="14" fillId="0" borderId="9" xfId="6" applyNumberFormat="1" applyFont="1" applyFill="1" applyBorder="1"/>
    <xf numFmtId="0" fontId="13" fillId="0" borderId="8" xfId="0" applyFont="1" applyFill="1" applyBorder="1" applyAlignment="1">
      <alignment horizontal="left" vertical="justify" indent="2"/>
    </xf>
    <xf numFmtId="0" fontId="18" fillId="0" borderId="13" xfId="2" applyFont="1" applyFill="1" applyBorder="1"/>
    <xf numFmtId="168" fontId="7" fillId="0" borderId="8" xfId="1" applyNumberFormat="1" applyFont="1" applyFill="1" applyBorder="1" applyAlignment="1">
      <alignment horizontal="center"/>
    </xf>
    <xf numFmtId="168" fontId="7" fillId="0" borderId="5" xfId="1" applyNumberFormat="1" applyFont="1" applyFill="1" applyBorder="1"/>
    <xf numFmtId="0" fontId="11" fillId="0" borderId="8" xfId="2" applyFont="1" applyFill="1" applyBorder="1" applyAlignment="1">
      <alignment horizontal="left" wrapText="1" indent="1"/>
    </xf>
    <xf numFmtId="168" fontId="5" fillId="0" borderId="8" xfId="1" applyNumberFormat="1" applyFont="1" applyFill="1" applyBorder="1" applyAlignment="1">
      <alignment horizontal="center"/>
    </xf>
    <xf numFmtId="1" fontId="5" fillId="0" borderId="4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/>
    </xf>
    <xf numFmtId="168" fontId="5" fillId="0" borderId="8" xfId="1" applyNumberFormat="1" applyFont="1" applyFill="1" applyBorder="1" applyAlignment="1">
      <alignment horizontal="right"/>
    </xf>
    <xf numFmtId="0" fontId="7" fillId="0" borderId="18" xfId="2" applyFont="1" applyFill="1" applyBorder="1" applyAlignment="1">
      <alignment horizontal="left"/>
    </xf>
    <xf numFmtId="0" fontId="13" fillId="0" borderId="0" xfId="2" applyFont="1" applyFill="1" applyAlignment="1">
      <alignment horizontal="center"/>
    </xf>
    <xf numFmtId="169" fontId="13" fillId="0" borderId="8" xfId="2" applyNumberFormat="1" applyFont="1" applyFill="1" applyBorder="1"/>
    <xf numFmtId="0" fontId="14" fillId="0" borderId="8" xfId="2" applyFont="1" applyFill="1" applyBorder="1" applyAlignment="1">
      <alignment horizontal="left" wrapText="1" indent="1" shrinkToFit="1"/>
    </xf>
    <xf numFmtId="164" fontId="20" fillId="0" borderId="8" xfId="2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168" fontId="14" fillId="0" borderId="4" xfId="1" applyNumberFormat="1" applyFont="1" applyFill="1" applyBorder="1"/>
    <xf numFmtId="0" fontId="9" fillId="0" borderId="8" xfId="2" applyFont="1" applyFill="1" applyBorder="1" applyAlignment="1">
      <alignment horizontal="left" wrapText="1" indent="1"/>
    </xf>
    <xf numFmtId="0" fontId="18" fillId="0" borderId="8" xfId="2" applyFont="1" applyFill="1" applyBorder="1"/>
    <xf numFmtId="0" fontId="17" fillId="0" borderId="8" xfId="2" applyFont="1" applyFill="1" applyBorder="1" applyAlignment="1">
      <alignment horizontal="left" wrapText="1" indent="1"/>
    </xf>
    <xf numFmtId="0" fontId="12" fillId="0" borderId="8" xfId="2" applyFont="1" applyFill="1" applyBorder="1" applyAlignment="1">
      <alignment horizontal="left" indent="2"/>
    </xf>
    <xf numFmtId="164" fontId="9" fillId="0" borderId="8" xfId="2" applyNumberFormat="1" applyFont="1" applyFill="1" applyBorder="1"/>
    <xf numFmtId="164" fontId="17" fillId="0" borderId="8" xfId="2" applyNumberFormat="1" applyFont="1" applyFill="1" applyBorder="1"/>
    <xf numFmtId="0" fontId="17" fillId="0" borderId="5" xfId="2" applyFont="1" applyFill="1" applyBorder="1" applyAlignment="1">
      <alignment horizontal="left" indent="1"/>
    </xf>
    <xf numFmtId="164" fontId="7" fillId="0" borderId="13" xfId="2" applyNumberFormat="1" applyFont="1" applyFill="1" applyBorder="1" applyAlignment="1">
      <alignment horizontal="right"/>
    </xf>
    <xf numFmtId="164" fontId="7" fillId="0" borderId="13" xfId="1" applyNumberFormat="1" applyFont="1" applyFill="1" applyBorder="1"/>
    <xf numFmtId="164" fontId="7" fillId="0" borderId="13" xfId="2" applyNumberFormat="1" applyFont="1" applyFill="1" applyBorder="1"/>
    <xf numFmtId="0" fontId="11" fillId="0" borderId="9" xfId="2" applyFont="1" applyFill="1" applyBorder="1" applyAlignment="1">
      <alignment wrapText="1"/>
    </xf>
    <xf numFmtId="169" fontId="5" fillId="0" borderId="8" xfId="2" applyNumberFormat="1" applyFont="1" applyFill="1" applyBorder="1"/>
    <xf numFmtId="164" fontId="7" fillId="0" borderId="18" xfId="2" applyNumberFormat="1" applyFont="1" applyFill="1" applyBorder="1" applyAlignment="1">
      <alignment horizontal="center"/>
    </xf>
    <xf numFmtId="0" fontId="7" fillId="0" borderId="4" xfId="2" applyFont="1" applyFill="1" applyBorder="1" applyAlignment="1">
      <alignment horizontal="left"/>
    </xf>
    <xf numFmtId="0" fontId="12" fillId="0" borderId="20" xfId="2" applyFont="1" applyFill="1" applyBorder="1"/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14" fillId="0" borderId="18" xfId="2" applyFont="1" applyFill="1" applyBorder="1"/>
    <xf numFmtId="164" fontId="14" fillId="0" borderId="18" xfId="6" applyNumberFormat="1" applyFont="1" applyFill="1" applyBorder="1"/>
    <xf numFmtId="164" fontId="7" fillId="0" borderId="1" xfId="2" applyNumberFormat="1" applyFont="1" applyFill="1" applyBorder="1"/>
    <xf numFmtId="0" fontId="7" fillId="0" borderId="18" xfId="2" applyFont="1" applyFill="1" applyBorder="1"/>
    <xf numFmtId="164" fontId="7" fillId="0" borderId="18" xfId="2" applyNumberFormat="1" applyFont="1" applyFill="1" applyBorder="1"/>
    <xf numFmtId="164" fontId="7" fillId="0" borderId="18" xfId="2" applyNumberFormat="1" applyFont="1" applyFill="1" applyBorder="1" applyAlignment="1">
      <alignment horizontal="right"/>
    </xf>
    <xf numFmtId="164" fontId="14" fillId="0" borderId="14" xfId="6" applyNumberFormat="1" applyFont="1" applyFill="1" applyBorder="1"/>
    <xf numFmtId="164" fontId="5" fillId="0" borderId="18" xfId="2" applyNumberFormat="1" applyFont="1" applyFill="1" applyBorder="1"/>
    <xf numFmtId="164" fontId="28" fillId="0" borderId="13" xfId="1" applyNumberFormat="1" applyFont="1" applyFill="1" applyBorder="1"/>
    <xf numFmtId="164" fontId="17" fillId="0" borderId="13" xfId="1" applyNumberFormat="1" applyFont="1" applyFill="1" applyBorder="1"/>
    <xf numFmtId="164" fontId="9" fillId="0" borderId="13" xfId="1" applyNumberFormat="1" applyFont="1" applyFill="1" applyBorder="1"/>
    <xf numFmtId="167" fontId="7" fillId="0" borderId="13" xfId="1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center"/>
    </xf>
    <xf numFmtId="167" fontId="17" fillId="0" borderId="13" xfId="1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173" fontId="7" fillId="0" borderId="8" xfId="2" applyNumberFormat="1" applyFont="1" applyFill="1" applyBorder="1" applyAlignment="1">
      <alignment horizontal="center"/>
    </xf>
    <xf numFmtId="173" fontId="17" fillId="0" borderId="8" xfId="2" applyNumberFormat="1" applyFont="1" applyFill="1" applyBorder="1" applyAlignment="1">
      <alignment horizontal="center"/>
    </xf>
    <xf numFmtId="173" fontId="5" fillId="0" borderId="8" xfId="2" applyNumberFormat="1" applyFont="1" applyFill="1" applyBorder="1" applyAlignment="1">
      <alignment horizontal="center"/>
    </xf>
    <xf numFmtId="166" fontId="16" fillId="0" borderId="8" xfId="6" applyNumberFormat="1" applyFont="1" applyFill="1" applyBorder="1"/>
    <xf numFmtId="0" fontId="5" fillId="0" borderId="20" xfId="2" applyFont="1" applyFill="1" applyBorder="1"/>
    <xf numFmtId="0" fontId="14" fillId="0" borderId="1" xfId="2" applyFont="1" applyFill="1" applyBorder="1" applyAlignment="1">
      <alignment horizontal="left"/>
    </xf>
    <xf numFmtId="168" fontId="13" fillId="0" borderId="8" xfId="1" applyNumberFormat="1" applyFont="1" applyFill="1" applyBorder="1" applyAlignment="1">
      <alignment horizontal="center"/>
    </xf>
    <xf numFmtId="164" fontId="14" fillId="0" borderId="14" xfId="6" applyNumberFormat="1" applyFont="1" applyFill="1" applyBorder="1" applyAlignment="1">
      <alignment horizontal="center"/>
    </xf>
    <xf numFmtId="168" fontId="9" fillId="0" borderId="8" xfId="1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68" fontId="7" fillId="0" borderId="9" xfId="1" applyNumberFormat="1" applyFont="1" applyFill="1" applyBorder="1" applyAlignment="1">
      <alignment horizontal="center"/>
    </xf>
    <xf numFmtId="168" fontId="5" fillId="0" borderId="13" xfId="1" applyNumberFormat="1" applyFont="1" applyFill="1" applyBorder="1" applyAlignment="1">
      <alignment horizontal="center"/>
    </xf>
    <xf numFmtId="168" fontId="12" fillId="0" borderId="20" xfId="1" applyNumberFormat="1" applyFont="1" applyFill="1" applyBorder="1"/>
    <xf numFmtId="168" fontId="5" fillId="0" borderId="13" xfId="1" applyNumberFormat="1" applyFont="1" applyFill="1" applyBorder="1"/>
    <xf numFmtId="168" fontId="7" fillId="0" borderId="13" xfId="1" applyNumberFormat="1" applyFont="1" applyFill="1" applyBorder="1"/>
    <xf numFmtId="168" fontId="17" fillId="0" borderId="13" xfId="1" applyNumberFormat="1" applyFont="1" applyFill="1" applyBorder="1"/>
    <xf numFmtId="164" fontId="5" fillId="0" borderId="13" xfId="1" applyNumberFormat="1" applyFont="1" applyFill="1" applyBorder="1" applyAlignment="1"/>
    <xf numFmtId="164" fontId="23" fillId="0" borderId="8" xfId="6" applyNumberFormat="1" applyFont="1" applyFill="1" applyBorder="1" applyAlignment="1">
      <alignment horizontal="center"/>
    </xf>
    <xf numFmtId="164" fontId="5" fillId="0" borderId="20" xfId="1" applyNumberFormat="1" applyFont="1" applyFill="1" applyBorder="1"/>
    <xf numFmtId="164" fontId="7" fillId="0" borderId="20" xfId="2" applyNumberFormat="1" applyFont="1" applyFill="1" applyBorder="1"/>
    <xf numFmtId="0" fontId="14" fillId="0" borderId="14" xfId="2" applyFont="1" applyFill="1" applyBorder="1"/>
    <xf numFmtId="164" fontId="14" fillId="0" borderId="1" xfId="6" applyNumberFormat="1" applyFont="1" applyFill="1" applyBorder="1"/>
    <xf numFmtId="164" fontId="14" fillId="0" borderId="20" xfId="6" applyNumberFormat="1" applyFont="1" applyFill="1" applyBorder="1"/>
    <xf numFmtId="164" fontId="5" fillId="0" borderId="4" xfId="2" applyNumberFormat="1" applyFont="1" applyFill="1" applyBorder="1"/>
    <xf numFmtId="169" fontId="17" fillId="0" borderId="8" xfId="2" applyNumberFormat="1" applyFont="1" applyFill="1" applyBorder="1" applyAlignment="1">
      <alignment horizontal="center"/>
    </xf>
    <xf numFmtId="164" fontId="14" fillId="0" borderId="13" xfId="6" applyNumberFormat="1" applyFont="1" applyFill="1" applyBorder="1"/>
    <xf numFmtId="164" fontId="7" fillId="0" borderId="5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5" fillId="0" borderId="8" xfId="0" applyFont="1" applyFill="1" applyBorder="1" applyAlignment="1">
      <alignment horizontal="left" vertical="top" wrapText="1" indent="2"/>
    </xf>
    <xf numFmtId="0" fontId="31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vertical="justify" indent="1"/>
    </xf>
    <xf numFmtId="0" fontId="13" fillId="0" borderId="9" xfId="0" applyFont="1" applyFill="1" applyBorder="1" applyAlignment="1">
      <alignment horizontal="left" wrapText="1" indent="2"/>
    </xf>
    <xf numFmtId="0" fontId="27" fillId="0" borderId="8" xfId="2" applyFont="1" applyFill="1" applyBorder="1" applyAlignment="1">
      <alignment horizontal="left" wrapText="1" indent="1"/>
    </xf>
    <xf numFmtId="164" fontId="13" fillId="0" borderId="9" xfId="2" applyNumberFormat="1" applyFont="1" applyFill="1" applyBorder="1"/>
    <xf numFmtId="0" fontId="13" fillId="0" borderId="13" xfId="2" applyFont="1" applyFill="1" applyBorder="1" applyAlignment="1">
      <alignment horizontal="center"/>
    </xf>
    <xf numFmtId="166" fontId="13" fillId="0" borderId="8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166" fontId="14" fillId="0" borderId="8" xfId="6" applyNumberFormat="1" applyFont="1" applyFill="1" applyBorder="1"/>
    <xf numFmtId="166" fontId="24" fillId="0" borderId="8" xfId="6" applyNumberFormat="1" applyFont="1" applyFill="1" applyBorder="1"/>
    <xf numFmtId="0" fontId="24" fillId="0" borderId="9" xfId="2" applyFont="1" applyFill="1" applyBorder="1" applyAlignment="1">
      <alignment horizontal="left" indent="2"/>
    </xf>
    <xf numFmtId="164" fontId="24" fillId="0" borderId="8" xfId="6" applyNumberFormat="1" applyFont="1" applyFill="1" applyBorder="1"/>
    <xf numFmtId="164" fontId="14" fillId="0" borderId="18" xfId="6" applyNumberFormat="1" applyFont="1" applyFill="1" applyBorder="1" applyAlignment="1">
      <alignment horizontal="center"/>
    </xf>
    <xf numFmtId="164" fontId="13" fillId="0" borderId="9" xfId="2" applyNumberFormat="1" applyFont="1" applyFill="1" applyBorder="1" applyAlignment="1">
      <alignment horizontal="right"/>
    </xf>
    <xf numFmtId="171" fontId="17" fillId="0" borderId="8" xfId="1" applyNumberFormat="1" applyFont="1" applyFill="1" applyBorder="1"/>
    <xf numFmtId="168" fontId="17" fillId="0" borderId="8" xfId="2" applyNumberFormat="1" applyFont="1" applyFill="1" applyBorder="1" applyAlignment="1">
      <alignment horizontal="center"/>
    </xf>
    <xf numFmtId="168" fontId="17" fillId="0" borderId="13" xfId="2" applyNumberFormat="1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23" fillId="0" borderId="8" xfId="2" applyFont="1" applyFill="1" applyBorder="1" applyAlignment="1">
      <alignment horizontal="left" wrapText="1" indent="2"/>
    </xf>
    <xf numFmtId="168" fontId="12" fillId="0" borderId="13" xfId="1" applyNumberFormat="1" applyFont="1" applyFill="1" applyBorder="1"/>
    <xf numFmtId="168" fontId="17" fillId="0" borderId="9" xfId="1" applyNumberFormat="1" applyFont="1" applyFill="1" applyBorder="1" applyAlignment="1">
      <alignment horizontal="center"/>
    </xf>
    <xf numFmtId="0" fontId="21" fillId="0" borderId="8" xfId="2" applyFont="1" applyFill="1" applyBorder="1" applyAlignment="1">
      <alignment horizontal="left" indent="1"/>
    </xf>
    <xf numFmtId="164" fontId="23" fillId="0" borderId="8" xfId="2" applyNumberFormat="1" applyFont="1" applyFill="1" applyBorder="1"/>
    <xf numFmtId="0" fontId="18" fillId="0" borderId="20" xfId="2" applyFont="1" applyFill="1" applyBorder="1"/>
    <xf numFmtId="166" fontId="12" fillId="0" borderId="8" xfId="2" applyNumberFormat="1" applyFont="1" applyFill="1" applyBorder="1"/>
    <xf numFmtId="0" fontId="18" fillId="0" borderId="8" xfId="2" applyFont="1" applyFill="1" applyBorder="1" applyAlignment="1">
      <alignment horizontal="left" indent="1"/>
    </xf>
    <xf numFmtId="164" fontId="16" fillId="0" borderId="8" xfId="6" applyNumberFormat="1" applyFont="1" applyFill="1" applyBorder="1" applyAlignment="1">
      <alignment horizontal="center"/>
    </xf>
    <xf numFmtId="164" fontId="5" fillId="0" borderId="19" xfId="2" applyNumberFormat="1" applyFont="1" applyFill="1" applyBorder="1"/>
    <xf numFmtId="164" fontId="5" fillId="0" borderId="23" xfId="2" applyNumberFormat="1" applyFont="1" applyFill="1" applyBorder="1"/>
    <xf numFmtId="164" fontId="14" fillId="0" borderId="8" xfId="2" applyNumberFormat="1" applyFont="1" applyFill="1" applyBorder="1" applyAlignment="1">
      <alignment horizontal="right"/>
    </xf>
    <xf numFmtId="164" fontId="20" fillId="0" borderId="8" xfId="2" applyNumberFormat="1" applyFont="1" applyFill="1" applyBorder="1" applyAlignment="1">
      <alignment horizontal="right"/>
    </xf>
    <xf numFmtId="164" fontId="23" fillId="0" borderId="8" xfId="2" applyNumberFormat="1" applyFont="1" applyFill="1" applyBorder="1" applyAlignment="1">
      <alignment horizontal="right"/>
    </xf>
    <xf numFmtId="166" fontId="20" fillId="0" borderId="8" xfId="6" applyNumberFormat="1" applyFont="1" applyFill="1" applyBorder="1"/>
    <xf numFmtId="166" fontId="13" fillId="0" borderId="8" xfId="6" applyNumberFormat="1" applyFont="1" applyFill="1" applyBorder="1" applyAlignment="1">
      <alignment horizontal="center"/>
    </xf>
    <xf numFmtId="166" fontId="13" fillId="0" borderId="8" xfId="2" applyNumberFormat="1" applyFont="1" applyFill="1" applyBorder="1"/>
    <xf numFmtId="166" fontId="13" fillId="0" borderId="13" xfId="2" applyNumberFormat="1" applyFont="1" applyFill="1" applyBorder="1"/>
    <xf numFmtId="172" fontId="14" fillId="0" borderId="5" xfId="6" applyNumberFormat="1" applyFont="1" applyFill="1" applyBorder="1" applyAlignment="1">
      <alignment horizontal="left"/>
    </xf>
    <xf numFmtId="164" fontId="14" fillId="0" borderId="11" xfId="2" applyNumberFormat="1" applyFont="1" applyFill="1" applyBorder="1"/>
    <xf numFmtId="164" fontId="5" fillId="0" borderId="8" xfId="8" applyNumberFormat="1" applyFont="1" applyFill="1" applyBorder="1"/>
    <xf numFmtId="0" fontId="5" fillId="0" borderId="8" xfId="2" applyFont="1" applyFill="1" applyBorder="1" applyAlignment="1">
      <alignment horizontal="right" wrapText="1" indent="3"/>
    </xf>
    <xf numFmtId="0" fontId="7" fillId="0" borderId="5" xfId="2" applyFont="1" applyFill="1" applyBorder="1" applyAlignment="1">
      <alignment horizontal="right" wrapText="1" indent="3"/>
    </xf>
    <xf numFmtId="0" fontId="5" fillId="0" borderId="8" xfId="2" applyFont="1" applyFill="1" applyBorder="1" applyAlignment="1">
      <alignment horizontal="left" vertical="top" wrapText="1" indent="3"/>
    </xf>
    <xf numFmtId="0" fontId="13" fillId="0" borderId="8" xfId="0" applyFont="1" applyFill="1" applyBorder="1" applyAlignment="1">
      <alignment horizontal="left" wrapText="1" indent="2"/>
    </xf>
    <xf numFmtId="0" fontId="30" fillId="0" borderId="8" xfId="0" applyFont="1" applyFill="1" applyBorder="1" applyAlignment="1">
      <alignment horizontal="left" indent="2"/>
    </xf>
    <xf numFmtId="164" fontId="5" fillId="0" borderId="0" xfId="2" applyNumberFormat="1" applyFont="1" applyFill="1"/>
    <xf numFmtId="0" fontId="21" fillId="0" borderId="8" xfId="2" applyFont="1" applyFill="1" applyBorder="1" applyAlignment="1">
      <alignment horizontal="left" vertical="justify" indent="2"/>
    </xf>
    <xf numFmtId="0" fontId="5" fillId="0" borderId="4" xfId="2" applyFont="1" applyFill="1" applyBorder="1" applyAlignment="1">
      <alignment horizontal="center" vertical="center" wrapText="1"/>
    </xf>
    <xf numFmtId="0" fontId="4" fillId="0" borderId="27" xfId="2" applyFont="1" applyFill="1" applyBorder="1" applyAlignment="1">
      <alignment horizontal="left" indent="2"/>
    </xf>
    <xf numFmtId="0" fontId="2" fillId="0" borderId="28" xfId="2" applyFont="1" applyFill="1" applyBorder="1" applyAlignment="1">
      <alignment horizontal="left" vertical="top" wrapText="1" indent="2"/>
    </xf>
    <xf numFmtId="0" fontId="2" fillId="0" borderId="28" xfId="2" applyFont="1" applyFill="1" applyBorder="1" applyAlignment="1">
      <alignment horizontal="left" indent="2"/>
    </xf>
    <xf numFmtId="3" fontId="7" fillId="0" borderId="5" xfId="2" applyNumberFormat="1" applyFont="1" applyFill="1" applyBorder="1" applyAlignment="1">
      <alignment horizontal="center"/>
    </xf>
    <xf numFmtId="164" fontId="5" fillId="0" borderId="5" xfId="1" applyNumberFormat="1" applyFont="1" applyFill="1" applyBorder="1"/>
    <xf numFmtId="0" fontId="14" fillId="0" borderId="8" xfId="2" applyFont="1" applyFill="1" applyBorder="1" applyAlignment="1">
      <alignment wrapText="1"/>
    </xf>
    <xf numFmtId="0" fontId="23" fillId="0" borderId="19" xfId="2" applyFont="1" applyFill="1" applyBorder="1" applyAlignment="1">
      <alignment horizontal="left" wrapText="1" indent="2"/>
    </xf>
    <xf numFmtId="164" fontId="7" fillId="0" borderId="19" xfId="2" applyNumberFormat="1" applyFont="1" applyFill="1" applyBorder="1"/>
    <xf numFmtId="0" fontId="5" fillId="0" borderId="4" xfId="2" applyFont="1" applyFill="1" applyBorder="1"/>
    <xf numFmtId="164" fontId="5" fillId="0" borderId="1" xfId="1" applyNumberFormat="1" applyFont="1" applyFill="1" applyBorder="1"/>
    <xf numFmtId="0" fontId="7" fillId="0" borderId="8" xfId="2" applyFont="1" applyFill="1" applyBorder="1" applyAlignment="1">
      <alignment horizontal="right" wrapText="1" indent="3"/>
    </xf>
    <xf numFmtId="0" fontId="23" fillId="0" borderId="8" xfId="0" applyFont="1" applyFill="1" applyBorder="1" applyAlignment="1">
      <alignment horizontal="left" indent="2"/>
    </xf>
    <xf numFmtId="0" fontId="5" fillId="0" borderId="9" xfId="2" applyFont="1" applyFill="1" applyBorder="1" applyAlignment="1">
      <alignment horizontal="left" indent="1"/>
    </xf>
    <xf numFmtId="164" fontId="5" fillId="0" borderId="19" xfId="2" applyNumberFormat="1" applyFont="1" applyFill="1" applyBorder="1" applyAlignment="1">
      <alignment horizontal="right"/>
    </xf>
    <xf numFmtId="0" fontId="4" fillId="0" borderId="5" xfId="2" applyFont="1" applyFill="1" applyBorder="1"/>
    <xf numFmtId="0" fontId="5" fillId="0" borderId="5" xfId="2" applyFont="1" applyFill="1" applyBorder="1" applyAlignment="1">
      <alignment horizontal="left" wrapText="1" indent="2"/>
    </xf>
    <xf numFmtId="0" fontId="18" fillId="0" borderId="13" xfId="2" applyFont="1" applyFill="1" applyBorder="1" applyAlignment="1">
      <alignment wrapText="1"/>
    </xf>
    <xf numFmtId="0" fontId="9" fillId="0" borderId="8" xfId="0" applyFont="1" applyFill="1" applyBorder="1" applyAlignment="1">
      <alignment horizontal="left" vertical="top" indent="1"/>
    </xf>
    <xf numFmtId="0" fontId="14" fillId="0" borderId="8" xfId="9" applyFont="1" applyFill="1" applyBorder="1" applyAlignment="1" applyProtection="1">
      <alignment horizontal="left" vertical="center" wrapText="1"/>
    </xf>
    <xf numFmtId="0" fontId="14" fillId="0" borderId="8" xfId="2" applyFont="1" applyFill="1" applyBorder="1" applyAlignment="1">
      <alignment horizontal="left" wrapText="1"/>
    </xf>
    <xf numFmtId="0" fontId="9" fillId="0" borderId="8" xfId="0" applyFont="1" applyFill="1" applyBorder="1" applyAlignment="1">
      <alignment horizontal="center" vertical="top"/>
    </xf>
    <xf numFmtId="2" fontId="14" fillId="0" borderId="8" xfId="2" applyNumberFormat="1" applyFont="1" applyFill="1" applyBorder="1" applyAlignment="1">
      <alignment wrapText="1"/>
    </xf>
    <xf numFmtId="166" fontId="13" fillId="0" borderId="13" xfId="6" applyNumberFormat="1" applyFont="1" applyFill="1" applyBorder="1"/>
    <xf numFmtId="0" fontId="18" fillId="0" borderId="5" xfId="2" applyFont="1" applyFill="1" applyBorder="1"/>
    <xf numFmtId="166" fontId="20" fillId="0" borderId="8" xfId="6" applyNumberFormat="1" applyFont="1" applyFill="1" applyBorder="1" applyAlignment="1">
      <alignment horizontal="center"/>
    </xf>
    <xf numFmtId="164" fontId="23" fillId="0" borderId="13" xfId="6" applyNumberFormat="1" applyFont="1" applyFill="1" applyBorder="1" applyAlignment="1">
      <alignment horizontal="center"/>
    </xf>
    <xf numFmtId="164" fontId="13" fillId="0" borderId="9" xfId="6" applyNumberFormat="1" applyFont="1" applyFill="1" applyBorder="1"/>
    <xf numFmtId="167" fontId="17" fillId="0" borderId="13" xfId="1" applyNumberFormat="1" applyFont="1" applyFill="1" applyBorder="1"/>
    <xf numFmtId="0" fontId="14" fillId="0" borderId="1" xfId="2" applyFont="1" applyFill="1" applyBorder="1"/>
    <xf numFmtId="166" fontId="20" fillId="0" borderId="13" xfId="6" applyNumberFormat="1" applyFont="1" applyFill="1" applyBorder="1" applyAlignment="1">
      <alignment horizontal="center"/>
    </xf>
    <xf numFmtId="164" fontId="13" fillId="0" borderId="13" xfId="6" applyNumberFormat="1" applyFont="1" applyFill="1" applyBorder="1"/>
    <xf numFmtId="164" fontId="14" fillId="0" borderId="13" xfId="2" applyNumberFormat="1" applyFont="1" applyFill="1" applyBorder="1"/>
    <xf numFmtId="171" fontId="17" fillId="0" borderId="13" xfId="1" applyNumberFormat="1" applyFont="1" applyFill="1" applyBorder="1"/>
    <xf numFmtId="164" fontId="16" fillId="0" borderId="8" xfId="2" applyNumberFormat="1" applyFont="1" applyFill="1" applyBorder="1"/>
    <xf numFmtId="169" fontId="13" fillId="0" borderId="13" xfId="2" applyNumberFormat="1" applyFont="1" applyFill="1" applyBorder="1"/>
    <xf numFmtId="164" fontId="20" fillId="0" borderId="13" xfId="2" applyNumberFormat="1" applyFont="1" applyFill="1" applyBorder="1"/>
    <xf numFmtId="169" fontId="20" fillId="0" borderId="8" xfId="2" applyNumberFormat="1" applyFont="1" applyFill="1" applyBorder="1" applyAlignment="1">
      <alignment horizontal="center"/>
    </xf>
    <xf numFmtId="164" fontId="13" fillId="0" borderId="13" xfId="2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0" fontId="14" fillId="0" borderId="0" xfId="2" applyFont="1" applyFill="1" applyBorder="1"/>
    <xf numFmtId="168" fontId="13" fillId="0" borderId="13" xfId="1" applyNumberFormat="1" applyFont="1" applyFill="1" applyBorder="1" applyAlignment="1">
      <alignment horizontal="center"/>
    </xf>
    <xf numFmtId="169" fontId="20" fillId="0" borderId="13" xfId="2" applyNumberFormat="1" applyFont="1" applyFill="1" applyBorder="1" applyAlignment="1">
      <alignment horizontal="center"/>
    </xf>
    <xf numFmtId="169" fontId="16" fillId="0" borderId="8" xfId="2" applyNumberFormat="1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indent="1"/>
    </xf>
    <xf numFmtId="169" fontId="16" fillId="0" borderId="8" xfId="2" applyNumberFormat="1" applyFont="1" applyFill="1" applyBorder="1"/>
    <xf numFmtId="164" fontId="5" fillId="0" borderId="13" xfId="2" applyNumberFormat="1" applyFont="1" applyFill="1" applyBorder="1" applyAlignment="1">
      <alignment horizontal="right"/>
    </xf>
    <xf numFmtId="164" fontId="16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 applyAlignment="1">
      <alignment horizontal="center"/>
    </xf>
    <xf numFmtId="0" fontId="13" fillId="0" borderId="0" xfId="2" applyFont="1" applyFill="1" applyBorder="1"/>
    <xf numFmtId="169" fontId="20" fillId="0" borderId="8" xfId="2" applyNumberFormat="1" applyFont="1" applyFill="1" applyBorder="1"/>
    <xf numFmtId="173" fontId="20" fillId="0" borderId="8" xfId="1" applyNumberFormat="1" applyFont="1" applyFill="1" applyBorder="1" applyAlignment="1">
      <alignment horizontal="center"/>
    </xf>
    <xf numFmtId="168" fontId="16" fillId="0" borderId="8" xfId="1" applyNumberFormat="1" applyFont="1" applyFill="1" applyBorder="1"/>
    <xf numFmtId="166" fontId="5" fillId="0" borderId="13" xfId="2" applyNumberFormat="1" applyFont="1" applyFill="1" applyBorder="1"/>
    <xf numFmtId="164" fontId="5" fillId="0" borderId="5" xfId="2" applyNumberFormat="1" applyFont="1" applyFill="1" applyBorder="1"/>
    <xf numFmtId="0" fontId="7" fillId="0" borderId="32" xfId="2" applyFont="1" applyFill="1" applyBorder="1"/>
    <xf numFmtId="0" fontId="13" fillId="0" borderId="5" xfId="2" applyFont="1" applyFill="1" applyBorder="1"/>
    <xf numFmtId="164" fontId="16" fillId="0" borderId="5" xfId="2" applyNumberFormat="1" applyFont="1" applyFill="1" applyBorder="1"/>
    <xf numFmtId="164" fontId="20" fillId="0" borderId="0" xfId="2" applyNumberFormat="1" applyFont="1" applyFill="1"/>
    <xf numFmtId="0" fontId="18" fillId="0" borderId="0" xfId="2" applyFont="1" applyFill="1"/>
    <xf numFmtId="0" fontId="2" fillId="0" borderId="0" xfId="2" applyFont="1" applyFill="1" applyBorder="1"/>
    <xf numFmtId="0" fontId="14" fillId="0" borderId="20" xfId="2" applyFont="1" applyFill="1" applyBorder="1" applyAlignment="1">
      <alignment horizontal="left"/>
    </xf>
    <xf numFmtId="0" fontId="17" fillId="0" borderId="8" xfId="0" applyFont="1" applyFill="1" applyBorder="1" applyAlignment="1">
      <alignment horizontal="left" indent="1"/>
    </xf>
    <xf numFmtId="0" fontId="17" fillId="0" borderId="9" xfId="0" applyFont="1" applyFill="1" applyBorder="1" applyAlignment="1">
      <alignment horizontal="left" indent="2"/>
    </xf>
    <xf numFmtId="166" fontId="17" fillId="0" borderId="8" xfId="2" applyNumberFormat="1" applyFont="1" applyFill="1" applyBorder="1"/>
    <xf numFmtId="0" fontId="5" fillId="0" borderId="8" xfId="2" applyFont="1" applyFill="1" applyBorder="1" applyAlignment="1">
      <alignment horizontal="right" vertical="top" wrapText="1" indent="3"/>
    </xf>
    <xf numFmtId="0" fontId="5" fillId="0" borderId="8" xfId="0" applyFont="1" applyFill="1" applyBorder="1" applyAlignment="1">
      <alignment horizontal="right" vertical="top" wrapText="1"/>
    </xf>
    <xf numFmtId="168" fontId="31" fillId="0" borderId="13" xfId="1" applyNumberFormat="1" applyFont="1" applyFill="1" applyBorder="1"/>
    <xf numFmtId="168" fontId="13" fillId="0" borderId="4" xfId="1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168" fontId="24" fillId="0" borderId="8" xfId="1" applyNumberFormat="1" applyFont="1" applyFill="1" applyBorder="1" applyAlignment="1">
      <alignment horizontal="center"/>
    </xf>
    <xf numFmtId="164" fontId="20" fillId="0" borderId="4" xfId="2" applyNumberFormat="1" applyFont="1" applyFill="1" applyBorder="1"/>
    <xf numFmtId="168" fontId="13" fillId="0" borderId="1" xfId="1" applyNumberFormat="1" applyFont="1" applyFill="1" applyBorder="1" applyAlignment="1">
      <alignment horizontal="center"/>
    </xf>
    <xf numFmtId="168" fontId="16" fillId="0" borderId="13" xfId="1" applyNumberFormat="1" applyFont="1" applyFill="1" applyBorder="1" applyAlignment="1">
      <alignment horizontal="center"/>
    </xf>
    <xf numFmtId="168" fontId="14" fillId="0" borderId="3" xfId="1" applyNumberFormat="1" applyFont="1" applyFill="1" applyBorder="1"/>
    <xf numFmtId="168" fontId="14" fillId="0" borderId="18" xfId="1" applyNumberFormat="1" applyFont="1" applyFill="1" applyBorder="1"/>
    <xf numFmtId="168" fontId="16" fillId="0" borderId="5" xfId="1" applyNumberFormat="1" applyFont="1" applyFill="1" applyBorder="1" applyAlignment="1">
      <alignment horizontal="center"/>
    </xf>
    <xf numFmtId="0" fontId="18" fillId="0" borderId="3" xfId="2" applyFont="1" applyFill="1" applyBorder="1" applyAlignment="1">
      <alignment horizontal="left" vertical="justify"/>
    </xf>
    <xf numFmtId="0" fontId="5" fillId="0" borderId="13" xfId="0" applyFont="1" applyFill="1" applyBorder="1" applyAlignment="1">
      <alignment horizontal="left" vertical="top" wrapText="1" indent="2"/>
    </xf>
    <xf numFmtId="168" fontId="13" fillId="0" borderId="4" xfId="1" applyNumberFormat="1" applyFont="1" applyFill="1" applyBorder="1" applyAlignment="1">
      <alignment horizontal="center"/>
    </xf>
    <xf numFmtId="168" fontId="13" fillId="0" borderId="5" xfId="1" applyNumberFormat="1" applyFont="1" applyFill="1" applyBorder="1"/>
    <xf numFmtId="168" fontId="13" fillId="0" borderId="13" xfId="1" applyNumberFormat="1" applyFont="1" applyFill="1" applyBorder="1"/>
    <xf numFmtId="164" fontId="7" fillId="0" borderId="5" xfId="2" applyNumberFormat="1" applyFont="1" applyFill="1" applyBorder="1" applyAlignment="1">
      <alignment horizontal="center"/>
    </xf>
    <xf numFmtId="168" fontId="14" fillId="0" borderId="1" xfId="1" applyNumberFormat="1" applyFont="1" applyFill="1" applyBorder="1"/>
    <xf numFmtId="168" fontId="14" fillId="0" borderId="8" xfId="1" applyNumberFormat="1" applyFont="1" applyFill="1" applyBorder="1"/>
    <xf numFmtId="164" fontId="20" fillId="0" borderId="9" xfId="2" applyNumberFormat="1" applyFont="1" applyFill="1" applyBorder="1"/>
    <xf numFmtId="168" fontId="7" fillId="0" borderId="8" xfId="1" applyNumberFormat="1" applyFont="1" applyFill="1" applyBorder="1" applyAlignment="1">
      <alignment horizontal="right"/>
    </xf>
    <xf numFmtId="164" fontId="20" fillId="0" borderId="5" xfId="2" applyNumberFormat="1" applyFont="1" applyFill="1" applyBorder="1"/>
    <xf numFmtId="164" fontId="14" fillId="0" borderId="5" xfId="2" applyNumberFormat="1" applyFont="1" applyFill="1" applyBorder="1"/>
    <xf numFmtId="164" fontId="14" fillId="0" borderId="1" xfId="2" applyNumberFormat="1" applyFont="1" applyFill="1" applyBorder="1"/>
    <xf numFmtId="164" fontId="14" fillId="0" borderId="3" xfId="2" applyNumberFormat="1" applyFont="1" applyFill="1" applyBorder="1"/>
    <xf numFmtId="164" fontId="14" fillId="0" borderId="18" xfId="2" applyNumberFormat="1" applyFont="1" applyFill="1" applyBorder="1"/>
    <xf numFmtId="164" fontId="16" fillId="0" borderId="4" xfId="2" applyNumberFormat="1" applyFont="1" applyFill="1" applyBorder="1"/>
    <xf numFmtId="0" fontId="7" fillId="0" borderId="20" xfId="2" applyFont="1" applyFill="1" applyBorder="1"/>
    <xf numFmtId="164" fontId="5" fillId="0" borderId="20" xfId="2" applyNumberFormat="1" applyFont="1" applyFill="1" applyBorder="1"/>
    <xf numFmtId="0" fontId="7" fillId="0" borderId="8" xfId="2" applyFont="1" applyFill="1" applyBorder="1"/>
    <xf numFmtId="164" fontId="15" fillId="0" borderId="8" xfId="2" applyNumberFormat="1" applyFont="1" applyFill="1" applyBorder="1"/>
    <xf numFmtId="168" fontId="15" fillId="0" borderId="13" xfId="1" applyNumberFormat="1" applyFont="1" applyFill="1" applyBorder="1" applyAlignment="1">
      <alignment horizontal="center"/>
    </xf>
    <xf numFmtId="173" fontId="22" fillId="0" borderId="13" xfId="1" applyNumberFormat="1" applyFont="1" applyFill="1" applyBorder="1" applyAlignment="1">
      <alignment horizontal="center"/>
    </xf>
    <xf numFmtId="168" fontId="20" fillId="0" borderId="13" xfId="1" applyNumberFormat="1" applyFont="1" applyFill="1" applyBorder="1" applyAlignment="1">
      <alignment horizontal="center"/>
    </xf>
    <xf numFmtId="164" fontId="12" fillId="0" borderId="13" xfId="1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3" xfId="1" applyNumberFormat="1" applyFont="1" applyFill="1" applyBorder="1"/>
    <xf numFmtId="0" fontId="12" fillId="0" borderId="10" xfId="2" applyFont="1" applyFill="1" applyBorder="1"/>
    <xf numFmtId="0" fontId="17" fillId="0" borderId="8" xfId="2" applyFont="1" applyFill="1" applyBorder="1" applyAlignment="1">
      <alignment horizontal="left" wrapText="1" indent="3"/>
    </xf>
    <xf numFmtId="164" fontId="7" fillId="0" borderId="13" xfId="1" applyNumberFormat="1" applyFont="1" applyFill="1" applyBorder="1" applyAlignment="1">
      <alignment wrapText="1"/>
    </xf>
    <xf numFmtId="164" fontId="7" fillId="0" borderId="8" xfId="1" applyNumberFormat="1" applyFont="1" applyFill="1" applyBorder="1"/>
    <xf numFmtId="0" fontId="7" fillId="0" borderId="13" xfId="2" applyFont="1" applyFill="1" applyBorder="1" applyAlignment="1">
      <alignment horizontal="right" wrapText="1" indent="3"/>
    </xf>
    <xf numFmtId="168" fontId="5" fillId="0" borderId="13" xfId="1" applyNumberFormat="1" applyFont="1" applyFill="1" applyBorder="1" applyAlignment="1">
      <alignment horizontal="right"/>
    </xf>
    <xf numFmtId="164" fontId="5" fillId="0" borderId="8" xfId="1" applyNumberFormat="1" applyFont="1" applyFill="1" applyBorder="1"/>
    <xf numFmtId="0" fontId="5" fillId="0" borderId="1" xfId="2" applyFont="1" applyFill="1" applyBorder="1"/>
    <xf numFmtId="0" fontId="7" fillId="0" borderId="8" xfId="2" applyFont="1" applyFill="1" applyBorder="1" applyAlignment="1">
      <alignment horizontal="left"/>
    </xf>
    <xf numFmtId="164" fontId="28" fillId="0" borderId="13" xfId="1" applyNumberFormat="1" applyFont="1" applyFill="1" applyBorder="1" applyAlignment="1"/>
    <xf numFmtId="0" fontId="7" fillId="0" borderId="13" xfId="2" applyFont="1" applyFill="1" applyBorder="1" applyAlignment="1">
      <alignment horizontal="left"/>
    </xf>
    <xf numFmtId="0" fontId="7" fillId="0" borderId="14" xfId="2" applyFont="1" applyFill="1" applyBorder="1" applyAlignment="1">
      <alignment horizontal="left" wrapText="1"/>
    </xf>
    <xf numFmtId="164" fontId="7" fillId="0" borderId="14" xfId="2" applyNumberFormat="1" applyFont="1" applyFill="1" applyBorder="1"/>
    <xf numFmtId="164" fontId="6" fillId="0" borderId="13" xfId="1" applyNumberFormat="1" applyFont="1" applyFill="1" applyBorder="1"/>
    <xf numFmtId="0" fontId="7" fillId="0" borderId="1" xfId="2" applyFont="1" applyFill="1" applyBorder="1" applyAlignment="1">
      <alignment horizontal="left" indent="2"/>
    </xf>
    <xf numFmtId="0" fontId="5" fillId="0" borderId="1" xfId="2" applyFont="1" applyFill="1" applyBorder="1" applyAlignment="1">
      <alignment wrapText="1"/>
    </xf>
    <xf numFmtId="164" fontId="5" fillId="0" borderId="1" xfId="2" applyNumberFormat="1" applyFont="1" applyFill="1" applyBorder="1"/>
    <xf numFmtId="164" fontId="5" fillId="0" borderId="18" xfId="1" applyNumberFormat="1" applyFont="1" applyFill="1" applyBorder="1"/>
    <xf numFmtId="0" fontId="7" fillId="0" borderId="5" xfId="2" applyFont="1" applyFill="1" applyBorder="1"/>
    <xf numFmtId="0" fontId="7" fillId="0" borderId="14" xfId="2" applyFont="1" applyFill="1" applyBorder="1"/>
    <xf numFmtId="164" fontId="5" fillId="0" borderId="14" xfId="1" applyNumberFormat="1" applyFont="1" applyFill="1" applyBorder="1"/>
    <xf numFmtId="164" fontId="7" fillId="0" borderId="18" xfId="1" applyNumberFormat="1" applyFont="1" applyFill="1" applyBorder="1"/>
    <xf numFmtId="0" fontId="7" fillId="0" borderId="18" xfId="2" applyFont="1" applyFill="1" applyBorder="1" applyAlignment="1">
      <alignment horizontal="left" indent="2"/>
    </xf>
    <xf numFmtId="164" fontId="14" fillId="0" borderId="0" xfId="2" applyNumberFormat="1" applyFont="1" applyFill="1"/>
    <xf numFmtId="0" fontId="36" fillId="0" borderId="8" xfId="0" applyFont="1" applyFill="1" applyBorder="1" applyAlignment="1">
      <alignment horizontal="left" indent="2"/>
    </xf>
    <xf numFmtId="0" fontId="37" fillId="0" borderId="8" xfId="2" applyFont="1" applyFill="1" applyBorder="1" applyAlignment="1">
      <alignment horizontal="left" indent="2"/>
    </xf>
    <xf numFmtId="0" fontId="37" fillId="0" borderId="8" xfId="2" applyFont="1" applyFill="1" applyBorder="1" applyAlignment="1">
      <alignment horizontal="left" wrapText="1" indent="2"/>
    </xf>
    <xf numFmtId="0" fontId="13" fillId="0" borderId="8" xfId="2" applyFont="1" applyFill="1" applyBorder="1" applyAlignment="1">
      <alignment horizontal="left" wrapText="1" indent="1"/>
    </xf>
    <xf numFmtId="0" fontId="13" fillId="0" borderId="8" xfId="0" applyFont="1" applyFill="1" applyBorder="1" applyAlignment="1">
      <alignment horizontal="left" vertical="justify" wrapText="1" indent="2"/>
    </xf>
    <xf numFmtId="0" fontId="14" fillId="0" borderId="5" xfId="2" applyFont="1" applyFill="1" applyBorder="1"/>
    <xf numFmtId="0" fontId="38" fillId="0" borderId="8" xfId="0" applyFont="1" applyFill="1" applyBorder="1" applyAlignment="1">
      <alignment horizontal="left" indent="2"/>
    </xf>
    <xf numFmtId="0" fontId="37" fillId="0" borderId="8" xfId="0" applyFont="1" applyFill="1" applyBorder="1" applyAlignment="1">
      <alignment horizontal="left" indent="2"/>
    </xf>
    <xf numFmtId="0" fontId="37" fillId="0" borderId="8" xfId="2" applyFont="1" applyFill="1" applyBorder="1" applyAlignment="1">
      <alignment horizontal="left" vertical="justify" indent="2"/>
    </xf>
    <xf numFmtId="0" fontId="33" fillId="0" borderId="8" xfId="2" applyFont="1" applyFill="1" applyBorder="1" applyAlignment="1">
      <alignment horizontal="left" wrapText="1" indent="1"/>
    </xf>
    <xf numFmtId="164" fontId="34" fillId="0" borderId="8" xfId="2" applyNumberFormat="1" applyFont="1" applyFill="1" applyBorder="1"/>
    <xf numFmtId="167" fontId="4" fillId="0" borderId="13" xfId="1" applyNumberFormat="1" applyFont="1" applyFill="1" applyBorder="1" applyAlignment="1">
      <alignment horizontal="center"/>
    </xf>
    <xf numFmtId="164" fontId="13" fillId="0" borderId="5" xfId="2" applyNumberFormat="1" applyFont="1" applyFill="1" applyBorder="1"/>
    <xf numFmtId="169" fontId="23" fillId="0" borderId="8" xfId="2" applyNumberFormat="1" applyFont="1" applyFill="1" applyBorder="1" applyAlignment="1">
      <alignment horizontal="center"/>
    </xf>
    <xf numFmtId="0" fontId="26" fillId="0" borderId="5" xfId="2" applyFont="1" applyFill="1" applyBorder="1"/>
    <xf numFmtId="169" fontId="16" fillId="0" borderId="13" xfId="2" applyNumberFormat="1" applyFont="1" applyFill="1" applyBorder="1"/>
    <xf numFmtId="0" fontId="13" fillId="0" borderId="8" xfId="0" applyFont="1" applyFill="1" applyBorder="1" applyAlignment="1">
      <alignment horizontal="left" vertical="top" wrapText="1" indent="2"/>
    </xf>
    <xf numFmtId="164" fontId="20" fillId="0" borderId="8" xfId="2" applyNumberFormat="1" applyFont="1" applyFill="1" applyBorder="1" applyAlignment="1">
      <alignment horizontal="left" vertical="top" wrapText="1" indent="2"/>
    </xf>
    <xf numFmtId="0" fontId="5" fillId="0" borderId="8" xfId="2" applyFont="1" applyFill="1" applyBorder="1" applyAlignment="1">
      <alignment horizontal="left" vertical="top" wrapText="1" indent="2"/>
    </xf>
    <xf numFmtId="169" fontId="13" fillId="0" borderId="8" xfId="2" applyNumberFormat="1" applyFont="1" applyFill="1" applyBorder="1" applyAlignment="1">
      <alignment horizontal="center"/>
    </xf>
    <xf numFmtId="0" fontId="38" fillId="0" borderId="8" xfId="0" applyFont="1" applyFill="1" applyBorder="1" applyAlignment="1">
      <alignment horizontal="left" vertical="top" wrapText="1" indent="2"/>
    </xf>
    <xf numFmtId="167" fontId="16" fillId="0" borderId="8" xfId="1" applyNumberFormat="1" applyFont="1" applyFill="1" applyBorder="1" applyAlignment="1">
      <alignment horizontal="center"/>
    </xf>
    <xf numFmtId="0" fontId="14" fillId="0" borderId="2" xfId="2" applyFont="1" applyFill="1" applyBorder="1" applyAlignment="1">
      <alignment horizontal="left"/>
    </xf>
    <xf numFmtId="0" fontId="14" fillId="0" borderId="18" xfId="2" applyFont="1" applyFill="1" applyBorder="1" applyAlignment="1">
      <alignment horizontal="left"/>
    </xf>
    <xf numFmtId="0" fontId="18" fillId="0" borderId="8" xfId="2" applyFont="1" applyFill="1" applyBorder="1" applyAlignment="1">
      <alignment wrapText="1"/>
    </xf>
    <xf numFmtId="0" fontId="14" fillId="0" borderId="8" xfId="2" applyFont="1" applyFill="1" applyBorder="1" applyAlignment="1">
      <alignment horizontal="left" wrapText="1" indent="1"/>
    </xf>
    <xf numFmtId="0" fontId="18" fillId="0" borderId="2" xfId="2" applyFont="1" applyFill="1" applyBorder="1" applyAlignment="1">
      <alignment vertical="justify"/>
    </xf>
    <xf numFmtId="0" fontId="0" fillId="0" borderId="3" xfId="0" applyFill="1" applyBorder="1" applyAlignment="1">
      <alignment vertical="justify"/>
    </xf>
    <xf numFmtId="0" fontId="18" fillId="0" borderId="16" xfId="2" applyFont="1" applyFill="1" applyBorder="1" applyAlignment="1">
      <alignment horizontal="left" vertical="justify"/>
    </xf>
    <xf numFmtId="0" fontId="14" fillId="0" borderId="0" xfId="2" applyFont="1" applyFill="1" applyBorder="1" applyAlignment="1"/>
    <xf numFmtId="0" fontId="15" fillId="0" borderId="13" xfId="2" applyFont="1" applyFill="1" applyBorder="1" applyAlignment="1">
      <alignment horizontal="left" indent="1"/>
    </xf>
    <xf numFmtId="166" fontId="23" fillId="0" borderId="8" xfId="2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vertical="center" wrapText="1"/>
    </xf>
    <xf numFmtId="166" fontId="16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0" fontId="14" fillId="0" borderId="13" xfId="2" applyFont="1" applyFill="1" applyBorder="1" applyAlignment="1">
      <alignment horizontal="left"/>
    </xf>
    <xf numFmtId="0" fontId="20" fillId="0" borderId="8" xfId="2" applyFont="1" applyFill="1" applyBorder="1" applyAlignment="1">
      <alignment horizontal="left" indent="1"/>
    </xf>
    <xf numFmtId="0" fontId="14" fillId="0" borderId="13" xfId="2" applyFont="1" applyFill="1" applyBorder="1" applyAlignment="1">
      <alignment horizontal="left" wrapText="1"/>
    </xf>
    <xf numFmtId="0" fontId="14" fillId="0" borderId="8" xfId="2" applyFont="1" applyFill="1" applyBorder="1" applyAlignment="1">
      <alignment horizontal="left"/>
    </xf>
    <xf numFmtId="168" fontId="14" fillId="0" borderId="9" xfId="1" applyNumberFormat="1" applyFont="1" applyFill="1" applyBorder="1"/>
    <xf numFmtId="0" fontId="4" fillId="0" borderId="0" xfId="2" applyFont="1" applyFill="1" applyAlignment="1">
      <alignment horizontal="center" vertical="center" wrapText="1"/>
    </xf>
    <xf numFmtId="0" fontId="5" fillId="0" borderId="12" xfId="2" applyFont="1" applyFill="1" applyBorder="1"/>
    <xf numFmtId="164" fontId="7" fillId="0" borderId="26" xfId="2" applyNumberFormat="1" applyFont="1" applyFill="1" applyBorder="1" applyAlignment="1">
      <alignment horizontal="right"/>
    </xf>
    <xf numFmtId="0" fontId="7" fillId="0" borderId="14" xfId="2" applyFont="1" applyFill="1" applyBorder="1" applyAlignment="1">
      <alignment wrapText="1"/>
    </xf>
    <xf numFmtId="0" fontId="7" fillId="0" borderId="20" xfId="2" applyFont="1" applyFill="1" applyBorder="1" applyAlignment="1"/>
    <xf numFmtId="0" fontId="38" fillId="0" borderId="13" xfId="0" applyFont="1" applyFill="1" applyBorder="1" applyAlignment="1">
      <alignment horizontal="left" indent="2"/>
    </xf>
    <xf numFmtId="0" fontId="7" fillId="0" borderId="18" xfId="0" applyFont="1" applyFill="1" applyBorder="1" applyAlignment="1">
      <alignment horizontal="left"/>
    </xf>
    <xf numFmtId="0" fontId="5" fillId="0" borderId="10" xfId="2" applyFont="1" applyFill="1" applyBorder="1"/>
    <xf numFmtId="164" fontId="7" fillId="0" borderId="14" xfId="2" applyNumberFormat="1" applyFont="1" applyFill="1" applyBorder="1" applyAlignment="1">
      <alignment horizontal="right"/>
    </xf>
    <xf numFmtId="0" fontId="40" fillId="0" borderId="8" xfId="0" applyFont="1" applyFill="1" applyBorder="1" applyAlignment="1">
      <alignment horizontal="left" wrapText="1" indent="2"/>
    </xf>
    <xf numFmtId="0" fontId="39" fillId="0" borderId="9" xfId="0" applyFont="1" applyFill="1" applyBorder="1" applyAlignment="1">
      <alignment horizontal="left" wrapText="1" indent="2"/>
    </xf>
    <xf numFmtId="0" fontId="7" fillId="0" borderId="8" xfId="2" applyFont="1" applyFill="1" applyBorder="1" applyAlignment="1">
      <alignment horizontal="left" wrapText="1"/>
    </xf>
    <xf numFmtId="0" fontId="7" fillId="0" borderId="14" xfId="2" applyFont="1" applyFill="1" applyBorder="1" applyAlignment="1">
      <alignment horizontal="left"/>
    </xf>
    <xf numFmtId="0" fontId="14" fillId="0" borderId="1" xfId="2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 applyAlignment="1">
      <alignment horizontal="left" indent="1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3" xfId="0" applyNumberFormat="1" applyFont="1" applyFill="1" applyBorder="1" applyAlignment="1">
      <alignment horizontal="left" vertical="top" wrapText="1" indent="2"/>
    </xf>
    <xf numFmtId="0" fontId="23" fillId="0" borderId="9" xfId="2" applyFont="1" applyFill="1" applyBorder="1" applyAlignment="1">
      <alignment horizontal="left" indent="2"/>
    </xf>
    <xf numFmtId="0" fontId="9" fillId="0" borderId="8" xfId="0" applyFont="1" applyFill="1" applyBorder="1" applyAlignment="1">
      <alignment horizontal="left" wrapText="1" indent="2"/>
    </xf>
    <xf numFmtId="0" fontId="9" fillId="0" borderId="8" xfId="0" applyFont="1" applyFill="1" applyBorder="1" applyAlignment="1">
      <alignment horizontal="left" vertical="top" wrapText="1" indent="2"/>
    </xf>
    <xf numFmtId="164" fontId="5" fillId="0" borderId="18" xfId="2" applyNumberFormat="1" applyFont="1" applyFill="1" applyBorder="1" applyAlignment="1">
      <alignment horizontal="center"/>
    </xf>
    <xf numFmtId="164" fontId="5" fillId="0" borderId="5" xfId="2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0" fontId="7" fillId="0" borderId="9" xfId="2" applyFont="1" applyFill="1" applyBorder="1" applyAlignment="1">
      <alignment horizontal="left" indent="1"/>
    </xf>
    <xf numFmtId="164" fontId="13" fillId="0" borderId="18" xfId="3" applyNumberFormat="1" applyFont="1" applyFill="1" applyBorder="1" applyAlignment="1">
      <alignment horizontal="left"/>
    </xf>
    <xf numFmtId="167" fontId="16" fillId="0" borderId="18" xfId="2" applyNumberFormat="1" applyFont="1" applyFill="1" applyBorder="1" applyAlignment="1">
      <alignment horizontal="center"/>
    </xf>
    <xf numFmtId="0" fontId="7" fillId="0" borderId="8" xfId="2" applyFont="1" applyFill="1" applyBorder="1" applyAlignment="1">
      <alignment horizontal="left" vertical="top" wrapText="1" indent="3"/>
    </xf>
    <xf numFmtId="166" fontId="24" fillId="0" borderId="13" xfId="6" applyNumberFormat="1" applyFont="1" applyFill="1" applyBorder="1"/>
    <xf numFmtId="0" fontId="14" fillId="0" borderId="14" xfId="2" applyFont="1" applyFill="1" applyBorder="1" applyAlignment="1">
      <alignment horizontal="left"/>
    </xf>
    <xf numFmtId="168" fontId="13" fillId="0" borderId="0" xfId="2" applyNumberFormat="1" applyFont="1" applyFill="1" applyBorder="1"/>
    <xf numFmtId="0" fontId="37" fillId="0" borderId="8" xfId="0" applyFont="1" applyFill="1" applyBorder="1" applyAlignment="1">
      <alignment horizontal="left" wrapText="1" indent="2"/>
    </xf>
    <xf numFmtId="0" fontId="37" fillId="0" borderId="8" xfId="0" applyFont="1" applyFill="1" applyBorder="1" applyAlignment="1">
      <alignment horizontal="left" vertical="justify" indent="2"/>
    </xf>
    <xf numFmtId="164" fontId="13" fillId="0" borderId="0" xfId="2" applyNumberFormat="1" applyFont="1" applyFill="1" applyBorder="1"/>
    <xf numFmtId="0" fontId="5" fillId="0" borderId="5" xfId="2" applyFont="1" applyFill="1" applyBorder="1" applyAlignment="1">
      <alignment horizontal="left" wrapText="1" indent="3"/>
    </xf>
    <xf numFmtId="0" fontId="37" fillId="0" borderId="8" xfId="0" applyFont="1" applyFill="1" applyBorder="1" applyAlignment="1">
      <alignment horizontal="right" wrapText="1" indent="2"/>
    </xf>
    <xf numFmtId="168" fontId="13" fillId="0" borderId="5" xfId="1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right"/>
    </xf>
    <xf numFmtId="164" fontId="13" fillId="0" borderId="8" xfId="2" applyNumberFormat="1" applyFont="1" applyFill="1" applyBorder="1" applyAlignment="1">
      <alignment vertical="top"/>
    </xf>
    <xf numFmtId="168" fontId="13" fillId="0" borderId="8" xfId="1" applyNumberFormat="1" applyFont="1" applyFill="1" applyBorder="1" applyAlignment="1">
      <alignment vertical="top"/>
    </xf>
    <xf numFmtId="0" fontId="13" fillId="0" borderId="0" xfId="2" applyFont="1" applyFill="1" applyAlignment="1">
      <alignment vertical="top"/>
    </xf>
    <xf numFmtId="0" fontId="13" fillId="0" borderId="9" xfId="0" applyFont="1" applyFill="1" applyBorder="1" applyAlignment="1">
      <alignment horizontal="left" vertical="top" wrapText="1" indent="2"/>
    </xf>
    <xf numFmtId="0" fontId="42" fillId="0" borderId="13" xfId="0" applyFont="1" applyFill="1" applyBorder="1" applyAlignment="1">
      <alignment horizontal="left" indent="2"/>
    </xf>
    <xf numFmtId="164" fontId="5" fillId="0" borderId="12" xfId="2" applyNumberFormat="1" applyFont="1" applyFill="1" applyBorder="1"/>
    <xf numFmtId="164" fontId="7" fillId="0" borderId="12" xfId="2" applyNumberFormat="1" applyFont="1" applyFill="1" applyBorder="1"/>
    <xf numFmtId="0" fontId="5" fillId="0" borderId="10" xfId="2" applyFont="1" applyFill="1" applyBorder="1" applyAlignment="1">
      <alignment horizontal="left" indent="1"/>
    </xf>
    <xf numFmtId="164" fontId="5" fillId="0" borderId="31" xfId="2" applyNumberFormat="1" applyFont="1" applyFill="1" applyBorder="1"/>
    <xf numFmtId="0" fontId="3" fillId="0" borderId="8" xfId="0" applyFont="1" applyFill="1" applyBorder="1" applyAlignment="1">
      <alignment horizontal="left" vertical="top" wrapText="1" indent="2"/>
    </xf>
    <xf numFmtId="0" fontId="13" fillId="0" borderId="5" xfId="0" applyFont="1" applyFill="1" applyBorder="1" applyAlignment="1">
      <alignment horizontal="left" indent="2"/>
    </xf>
    <xf numFmtId="164" fontId="5" fillId="0" borderId="8" xfId="2" applyNumberFormat="1" applyFont="1" applyFill="1" applyBorder="1" applyAlignment="1">
      <alignment vertical="top"/>
    </xf>
    <xf numFmtId="0" fontId="5" fillId="0" borderId="0" xfId="2" applyFont="1" applyFill="1" applyAlignment="1">
      <alignment vertical="top"/>
    </xf>
    <xf numFmtId="0" fontId="7" fillId="0" borderId="0" xfId="2" applyFont="1" applyFill="1" applyAlignment="1">
      <alignment vertical="top"/>
    </xf>
    <xf numFmtId="0" fontId="13" fillId="0" borderId="8" xfId="2" applyFont="1" applyFill="1" applyBorder="1" applyAlignment="1">
      <alignment horizontal="left" vertical="top" wrapText="1" indent="2"/>
    </xf>
    <xf numFmtId="164" fontId="41" fillId="0" borderId="13" xfId="2" applyNumberFormat="1" applyFont="1" applyFill="1" applyBorder="1"/>
    <xf numFmtId="164" fontId="14" fillId="0" borderId="20" xfId="2" applyNumberFormat="1" applyFont="1" applyFill="1" applyBorder="1"/>
    <xf numFmtId="0" fontId="35" fillId="0" borderId="8" xfId="2" applyFont="1" applyFill="1" applyBorder="1" applyAlignment="1">
      <alignment horizontal="left" indent="1"/>
    </xf>
    <xf numFmtId="0" fontId="14" fillId="0" borderId="9" xfId="2" applyFont="1" applyFill="1" applyBorder="1" applyAlignment="1">
      <alignment horizontal="left" wrapText="1" indent="1"/>
    </xf>
    <xf numFmtId="0" fontId="37" fillId="0" borderId="8" xfId="0" applyFont="1" applyFill="1" applyBorder="1" applyAlignment="1">
      <alignment horizontal="left" vertical="top" wrapText="1" indent="2"/>
    </xf>
    <xf numFmtId="0" fontId="37" fillId="0" borderId="21" xfId="0" applyFont="1" applyFill="1" applyBorder="1" applyAlignment="1">
      <alignment horizontal="left" wrapText="1" indent="2"/>
    </xf>
    <xf numFmtId="164" fontId="37" fillId="0" borderId="0" xfId="2" applyNumberFormat="1" applyFont="1" applyFill="1" applyBorder="1"/>
    <xf numFmtId="0" fontId="37" fillId="0" borderId="9" xfId="2" applyFont="1" applyFill="1" applyBorder="1" applyAlignment="1">
      <alignment horizontal="left" wrapText="1" indent="2"/>
    </xf>
    <xf numFmtId="0" fontId="39" fillId="0" borderId="8" xfId="0" applyFont="1" applyFill="1" applyBorder="1" applyAlignment="1">
      <alignment horizontal="left" wrapText="1" indent="2"/>
    </xf>
    <xf numFmtId="0" fontId="18" fillId="0" borderId="5" xfId="2" applyFont="1" applyFill="1" applyBorder="1" applyAlignment="1">
      <alignment horizontal="left"/>
    </xf>
    <xf numFmtId="0" fontId="41" fillId="0" borderId="8" xfId="2" applyFont="1" applyFill="1" applyBorder="1" applyAlignment="1">
      <alignment horizontal="left" indent="2"/>
    </xf>
    <xf numFmtId="164" fontId="41" fillId="0" borderId="8" xfId="2" applyNumberFormat="1" applyFont="1" applyFill="1" applyBorder="1"/>
    <xf numFmtId="166" fontId="41" fillId="0" borderId="13" xfId="2" applyNumberFormat="1" applyFont="1" applyFill="1" applyBorder="1"/>
    <xf numFmtId="164" fontId="41" fillId="0" borderId="13" xfId="1" applyNumberFormat="1" applyFont="1" applyFill="1" applyBorder="1"/>
    <xf numFmtId="0" fontId="42" fillId="0" borderId="8" xfId="0" applyFont="1" applyFill="1" applyBorder="1" applyAlignment="1">
      <alignment horizontal="left" wrapText="1" indent="2"/>
    </xf>
    <xf numFmtId="166" fontId="13" fillId="0" borderId="13" xfId="2" applyNumberFormat="1" applyFont="1" applyFill="1" applyBorder="1" applyAlignment="1">
      <alignment horizontal="left" indent="1"/>
    </xf>
    <xf numFmtId="164" fontId="38" fillId="0" borderId="13" xfId="2" applyNumberFormat="1" applyFont="1" applyFill="1" applyBorder="1"/>
    <xf numFmtId="0" fontId="39" fillId="0" borderId="8" xfId="2" applyFont="1" applyFill="1" applyBorder="1" applyAlignment="1">
      <alignment horizontal="left" indent="2"/>
    </xf>
    <xf numFmtId="0" fontId="39" fillId="0" borderId="13" xfId="2" applyFont="1" applyFill="1" applyBorder="1" applyAlignment="1">
      <alignment horizontal="left" indent="2"/>
    </xf>
    <xf numFmtId="0" fontId="18" fillId="0" borderId="7" xfId="2" applyFont="1" applyFill="1" applyBorder="1"/>
    <xf numFmtId="164" fontId="13" fillId="0" borderId="5" xfId="6" applyNumberFormat="1" applyFont="1" applyFill="1" applyBorder="1"/>
    <xf numFmtId="164" fontId="9" fillId="0" borderId="5" xfId="1" applyNumberFormat="1" applyFont="1" applyFill="1" applyBorder="1"/>
    <xf numFmtId="164" fontId="39" fillId="0" borderId="8" xfId="1" applyNumberFormat="1" applyFont="1" applyFill="1" applyBorder="1"/>
    <xf numFmtId="0" fontId="39" fillId="0" borderId="8" xfId="0" applyFont="1" applyFill="1" applyBorder="1" applyAlignment="1">
      <alignment horizontal="left" vertical="top" wrapText="1" indent="2"/>
    </xf>
    <xf numFmtId="0" fontId="5" fillId="0" borderId="8" xfId="0" applyFont="1" applyFill="1" applyBorder="1" applyAlignment="1">
      <alignment horizontal="left" indent="1"/>
    </xf>
    <xf numFmtId="3" fontId="13" fillId="0" borderId="0" xfId="2" applyNumberFormat="1" applyFont="1" applyFill="1"/>
    <xf numFmtId="3" fontId="5" fillId="0" borderId="4" xfId="2" applyNumberFormat="1" applyFont="1" applyFill="1" applyBorder="1" applyAlignment="1">
      <alignment horizontal="center" vertical="center" wrapText="1"/>
    </xf>
    <xf numFmtId="3" fontId="13" fillId="0" borderId="20" xfId="2" applyNumberFormat="1" applyFont="1" applyFill="1" applyBorder="1" applyAlignment="1">
      <alignment horizontal="center"/>
    </xf>
    <xf numFmtId="3" fontId="5" fillId="0" borderId="13" xfId="1" applyNumberFormat="1" applyFont="1" applyFill="1" applyBorder="1"/>
    <xf numFmtId="3" fontId="7" fillId="0" borderId="13" xfId="1" applyNumberFormat="1" applyFont="1" applyFill="1" applyBorder="1"/>
    <xf numFmtId="3" fontId="31" fillId="0" borderId="13" xfId="1" applyNumberFormat="1" applyFont="1" applyFill="1" applyBorder="1"/>
    <xf numFmtId="3" fontId="17" fillId="0" borderId="13" xfId="1" applyNumberFormat="1" applyFont="1" applyFill="1" applyBorder="1"/>
    <xf numFmtId="3" fontId="9" fillId="0" borderId="13" xfId="1" applyNumberFormat="1" applyFont="1" applyFill="1" applyBorder="1"/>
    <xf numFmtId="3" fontId="14" fillId="0" borderId="4" xfId="1" applyNumberFormat="1" applyFont="1" applyFill="1" applyBorder="1"/>
    <xf numFmtId="3" fontId="13" fillId="0" borderId="4" xfId="1" applyNumberFormat="1" applyFont="1" applyFill="1" applyBorder="1"/>
    <xf numFmtId="3" fontId="16" fillId="0" borderId="8" xfId="1" applyNumberFormat="1" applyFont="1" applyFill="1" applyBorder="1" applyAlignment="1">
      <alignment horizontal="center"/>
    </xf>
    <xf numFmtId="3" fontId="13" fillId="0" borderId="8" xfId="1" applyNumberFormat="1" applyFont="1" applyFill="1" applyBorder="1" applyAlignment="1">
      <alignment horizontal="center"/>
    </xf>
    <xf numFmtId="3" fontId="23" fillId="0" borderId="8" xfId="1" applyNumberFormat="1" applyFont="1" applyFill="1" applyBorder="1" applyAlignment="1">
      <alignment horizontal="center"/>
    </xf>
    <xf numFmtId="3" fontId="24" fillId="0" borderId="8" xfId="1" applyNumberFormat="1" applyFont="1" applyFill="1" applyBorder="1" applyAlignment="1">
      <alignment horizontal="center"/>
    </xf>
    <xf numFmtId="3" fontId="20" fillId="0" borderId="8" xfId="2" applyNumberFormat="1" applyFont="1" applyFill="1" applyBorder="1"/>
    <xf numFmtId="3" fontId="42" fillId="0" borderId="8" xfId="2" applyNumberFormat="1" applyFont="1" applyFill="1" applyBorder="1"/>
    <xf numFmtId="3" fontId="20" fillId="0" borderId="4" xfId="2" applyNumberFormat="1" applyFont="1" applyFill="1" applyBorder="1"/>
    <xf numFmtId="3" fontId="13" fillId="0" borderId="1" xfId="1" applyNumberFormat="1" applyFont="1" applyFill="1" applyBorder="1" applyAlignment="1">
      <alignment horizontal="center"/>
    </xf>
    <xf numFmtId="3" fontId="7" fillId="0" borderId="8" xfId="1" applyNumberFormat="1" applyFont="1" applyFill="1" applyBorder="1"/>
    <xf numFmtId="3" fontId="14" fillId="0" borderId="3" xfId="1" applyNumberFormat="1" applyFont="1" applyFill="1" applyBorder="1"/>
    <xf numFmtId="3" fontId="14" fillId="0" borderId="18" xfId="1" applyNumberFormat="1" applyFont="1" applyFill="1" applyBorder="1"/>
    <xf numFmtId="3" fontId="37" fillId="0" borderId="8" xfId="2" applyNumberFormat="1" applyFont="1" applyFill="1" applyBorder="1"/>
    <xf numFmtId="3" fontId="37" fillId="0" borderId="9" xfId="2" applyNumberFormat="1" applyFont="1" applyFill="1" applyBorder="1"/>
    <xf numFmtId="3" fontId="13" fillId="0" borderId="8" xfId="1" applyNumberFormat="1" applyFont="1" applyFill="1" applyBorder="1"/>
    <xf numFmtId="3" fontId="16" fillId="0" borderId="8" xfId="1" applyNumberFormat="1" applyFont="1" applyFill="1" applyBorder="1"/>
    <xf numFmtId="3" fontId="7" fillId="0" borderId="8" xfId="1" applyNumberFormat="1" applyFont="1" applyFill="1" applyBorder="1" applyAlignment="1">
      <alignment horizontal="right"/>
    </xf>
    <xf numFmtId="3" fontId="5" fillId="0" borderId="8" xfId="1" applyNumberFormat="1" applyFont="1" applyFill="1" applyBorder="1" applyAlignment="1">
      <alignment horizontal="center"/>
    </xf>
    <xf numFmtId="3" fontId="13" fillId="0" borderId="13" xfId="1" applyNumberFormat="1" applyFont="1" applyFill="1" applyBorder="1" applyAlignment="1">
      <alignment horizontal="center"/>
    </xf>
    <xf numFmtId="3" fontId="7" fillId="0" borderId="8" xfId="1" applyNumberFormat="1" applyFont="1" applyFill="1" applyBorder="1" applyAlignment="1">
      <alignment horizontal="center"/>
    </xf>
    <xf numFmtId="3" fontId="5" fillId="0" borderId="13" xfId="1" applyNumberFormat="1" applyFont="1" applyFill="1" applyBorder="1" applyAlignment="1">
      <alignment horizontal="center"/>
    </xf>
    <xf numFmtId="3" fontId="16" fillId="0" borderId="5" xfId="1" applyNumberFormat="1" applyFont="1" applyFill="1" applyBorder="1" applyAlignment="1">
      <alignment horizontal="center"/>
    </xf>
    <xf numFmtId="3" fontId="5" fillId="0" borderId="8" xfId="1" applyNumberFormat="1" applyFont="1" applyFill="1" applyBorder="1"/>
    <xf numFmtId="3" fontId="5" fillId="0" borderId="5" xfId="1" applyNumberFormat="1" applyFont="1" applyFill="1" applyBorder="1"/>
    <xf numFmtId="3" fontId="18" fillId="0" borderId="3" xfId="2" applyNumberFormat="1" applyFont="1" applyFill="1" applyBorder="1" applyAlignment="1">
      <alignment horizontal="left" vertical="justify"/>
    </xf>
    <xf numFmtId="3" fontId="7" fillId="0" borderId="8" xfId="2" applyNumberFormat="1" applyFont="1" applyFill="1" applyBorder="1"/>
    <xf numFmtId="3" fontId="5" fillId="0" borderId="8" xfId="0" applyNumberFormat="1" applyFont="1" applyFill="1" applyBorder="1" applyAlignment="1">
      <alignment horizontal="left" vertical="top" wrapText="1" indent="2"/>
    </xf>
    <xf numFmtId="3" fontId="5" fillId="0" borderId="13" xfId="0" applyNumberFormat="1" applyFont="1" applyFill="1" applyBorder="1" applyAlignment="1">
      <alignment horizontal="left" vertical="top" wrapText="1" indent="2"/>
    </xf>
    <xf numFmtId="3" fontId="7" fillId="0" borderId="5" xfId="1" applyNumberFormat="1" applyFont="1" applyFill="1" applyBorder="1"/>
    <xf numFmtId="3" fontId="13" fillId="0" borderId="4" xfId="1" applyNumberFormat="1" applyFont="1" applyFill="1" applyBorder="1" applyAlignment="1">
      <alignment horizontal="center"/>
    </xf>
    <xf numFmtId="3" fontId="13" fillId="0" borderId="5" xfId="1" applyNumberFormat="1" applyFont="1" applyFill="1" applyBorder="1"/>
    <xf numFmtId="3" fontId="22" fillId="0" borderId="8" xfId="2" applyNumberFormat="1" applyFont="1" applyFill="1" applyBorder="1"/>
    <xf numFmtId="3" fontId="13" fillId="0" borderId="13" xfId="1" applyNumberFormat="1" applyFont="1" applyFill="1" applyBorder="1"/>
    <xf numFmtId="3" fontId="16" fillId="0" borderId="8" xfId="2" applyNumberFormat="1" applyFont="1" applyFill="1" applyBorder="1"/>
    <xf numFmtId="3" fontId="13" fillId="0" borderId="8" xfId="1" applyNumberFormat="1" applyFont="1" applyFill="1" applyBorder="1" applyAlignment="1"/>
    <xf numFmtId="3" fontId="13" fillId="0" borderId="8" xfId="2" applyNumberFormat="1" applyFont="1" applyFill="1" applyBorder="1"/>
    <xf numFmtId="3" fontId="13" fillId="0" borderId="13" xfId="6" applyNumberFormat="1" applyFont="1" applyFill="1" applyBorder="1"/>
    <xf numFmtId="3" fontId="14" fillId="0" borderId="4" xfId="2" applyNumberFormat="1" applyFont="1" applyFill="1" applyBorder="1"/>
    <xf numFmtId="3" fontId="14" fillId="0" borderId="5" xfId="2" applyNumberFormat="1" applyFont="1" applyFill="1" applyBorder="1"/>
    <xf numFmtId="3" fontId="13" fillId="0" borderId="13" xfId="2" applyNumberFormat="1" applyFont="1" applyFill="1" applyBorder="1"/>
    <xf numFmtId="3" fontId="7" fillId="0" borderId="18" xfId="2" applyNumberFormat="1" applyFont="1" applyFill="1" applyBorder="1" applyAlignment="1">
      <alignment horizontal="center"/>
    </xf>
    <xf numFmtId="3" fontId="14" fillId="0" borderId="20" xfId="2" applyNumberFormat="1" applyFont="1" applyFill="1" applyBorder="1"/>
    <xf numFmtId="169" fontId="13" fillId="0" borderId="8" xfId="7" applyNumberFormat="1" applyFont="1" applyFill="1" applyBorder="1" applyAlignment="1">
      <alignment horizontal="right"/>
    </xf>
    <xf numFmtId="167" fontId="5" fillId="0" borderId="13" xfId="1" applyNumberFormat="1" applyFont="1" applyFill="1" applyBorder="1" applyAlignment="1">
      <alignment horizontal="center"/>
    </xf>
    <xf numFmtId="167" fontId="9" fillId="0" borderId="13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 wrapText="1"/>
    </xf>
    <xf numFmtId="169" fontId="43" fillId="0" borderId="8" xfId="2" applyNumberFormat="1" applyFont="1" applyFill="1" applyBorder="1"/>
    <xf numFmtId="169" fontId="20" fillId="0" borderId="13" xfId="2" applyNumberFormat="1" applyFont="1" applyFill="1" applyBorder="1"/>
    <xf numFmtId="0" fontId="13" fillId="0" borderId="9" xfId="0" applyFont="1" applyFill="1" applyBorder="1" applyAlignment="1">
      <alignment horizontal="left" wrapText="1"/>
    </xf>
    <xf numFmtId="0" fontId="13" fillId="0" borderId="9" xfId="2" applyFont="1" applyFill="1" applyBorder="1" applyAlignment="1">
      <alignment horizontal="left" indent="2"/>
    </xf>
    <xf numFmtId="0" fontId="5" fillId="0" borderId="9" xfId="0" applyFont="1" applyFill="1" applyBorder="1" applyAlignment="1">
      <alignment horizontal="left" indent="2"/>
    </xf>
    <xf numFmtId="164" fontId="32" fillId="0" borderId="13" xfId="1" applyNumberFormat="1" applyFont="1" applyFill="1" applyBorder="1"/>
    <xf numFmtId="0" fontId="5" fillId="0" borderId="9" xfId="2" applyFont="1" applyFill="1" applyBorder="1" applyAlignment="1">
      <alignment horizontal="left" wrapText="1" indent="1"/>
    </xf>
    <xf numFmtId="173" fontId="5" fillId="0" borderId="13" xfId="2" applyNumberFormat="1" applyFont="1" applyFill="1" applyBorder="1" applyAlignment="1">
      <alignment horizontal="center"/>
    </xf>
    <xf numFmtId="0" fontId="14" fillId="0" borderId="5" xfId="2" applyFont="1" applyFill="1" applyBorder="1" applyAlignment="1">
      <alignment wrapText="1"/>
    </xf>
    <xf numFmtId="0" fontId="18" fillId="0" borderId="20" xfId="2" applyFont="1" applyFill="1" applyBorder="1" applyAlignment="1">
      <alignment wrapText="1"/>
    </xf>
    <xf numFmtId="164" fontId="5" fillId="0" borderId="15" xfId="2" applyNumberFormat="1" applyFont="1" applyFill="1" applyBorder="1"/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8" fillId="0" borderId="0" xfId="2" applyFont="1" applyFill="1" applyAlignment="1">
      <alignment horizontal="center" wrapText="1"/>
    </xf>
    <xf numFmtId="3" fontId="6" fillId="0" borderId="24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5" xfId="2" applyNumberFormat="1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vertical="justify" wrapText="1"/>
    </xf>
    <xf numFmtId="0" fontId="0" fillId="0" borderId="0" xfId="0" applyFill="1" applyAlignment="1">
      <alignment horizontal="center" vertical="justify" wrapText="1"/>
    </xf>
    <xf numFmtId="0" fontId="0" fillId="0" borderId="33" xfId="0" applyFill="1" applyBorder="1" applyAlignment="1">
      <alignment horizontal="center" vertical="justify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18" fillId="0" borderId="33" xfId="2" applyFont="1" applyFill="1" applyBorder="1" applyAlignment="1">
      <alignment horizontal="center" vertical="justify" wrapText="1"/>
    </xf>
    <xf numFmtId="0" fontId="18" fillId="0" borderId="30" xfId="2" applyFont="1" applyFill="1" applyBorder="1" applyAlignment="1">
      <alignment horizontal="left" vertical="top" wrapText="1"/>
    </xf>
    <xf numFmtId="0" fontId="18" fillId="0" borderId="29" xfId="2" applyFont="1" applyFill="1" applyBorder="1" applyAlignment="1">
      <alignment horizontal="left" vertical="top" wrapText="1"/>
    </xf>
    <xf numFmtId="0" fontId="18" fillId="0" borderId="0" xfId="2" applyFont="1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33" xfId="0" applyFill="1" applyBorder="1" applyAlignment="1">
      <alignment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5" xfId="2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2" xfId="4"/>
    <cellStyle name="Обычный Лена" xfId="9"/>
    <cellStyle name="Обычный_Таблицы Мун.заказ Стационар" xfId="2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7" xfId="8"/>
    <cellStyle name="Финансовый 10" xfId="11"/>
    <cellStyle name="Финансовый 2" xfId="5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00CCFF"/>
      <color rgb="FFFF66FF"/>
      <color rgb="FFFF9933"/>
      <color rgb="FF99FF33"/>
      <color rgb="FFCC66FF"/>
      <color rgb="FFFF9999"/>
      <color rgb="FF99FF66"/>
      <color rgb="FFCCFF66"/>
      <color rgb="FFFFCCFF"/>
      <color rgb="FFFF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177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177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234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234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177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177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177</xdr:row>
      <xdr:rowOff>188357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177</xdr:row>
      <xdr:rowOff>188357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234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234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177</xdr:row>
      <xdr:rowOff>188357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6</xdr:col>
      <xdr:colOff>0</xdr:colOff>
      <xdr:row>177</xdr:row>
      <xdr:rowOff>188357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322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322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322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322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177</xdr:row>
      <xdr:rowOff>188357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177</xdr:row>
      <xdr:rowOff>188357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234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234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322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322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267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267</xdr:row>
      <xdr:rowOff>0</xdr:rowOff>
    </xdr:from>
    <xdr:to>
      <xdr:col>0</xdr:col>
      <xdr:colOff>104775</xdr:colOff>
      <xdr:row>268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629"/>
  <sheetViews>
    <sheetView tabSelected="1" zoomScale="90" zoomScaleNormal="90" zoomScaleSheetLayoutView="75" workbookViewId="0">
      <pane xSplit="1" ySplit="12" topLeftCell="B13" activePane="bottomRight" state="frozen"/>
      <selection activeCell="I245" sqref="I245"/>
      <selection pane="topRight" activeCell="I245" sqref="I245"/>
      <selection pane="bottomLeft" activeCell="I245" sqref="I245"/>
      <selection pane="bottomRight" activeCell="I245" sqref="I245"/>
    </sheetView>
  </sheetViews>
  <sheetFormatPr defaultColWidth="9.140625" defaultRowHeight="15" x14ac:dyDescent="0.25"/>
  <cols>
    <col min="1" max="1" width="45" style="46" customWidth="1"/>
    <col min="2" max="2" width="9" style="46" customWidth="1"/>
    <col min="3" max="3" width="13.85546875" style="455" customWidth="1"/>
    <col min="4" max="4" width="9.85546875" style="46" customWidth="1"/>
    <col min="5" max="5" width="9.140625" style="46" customWidth="1"/>
    <col min="6" max="6" width="13.7109375" style="46" customWidth="1"/>
    <col min="7" max="7" width="10.5703125" style="46" bestFit="1" customWidth="1"/>
    <col min="8" max="8" width="9.140625" style="46"/>
    <col min="9" max="9" width="11.7109375" style="46" customWidth="1"/>
    <col min="10" max="10" width="9.140625" style="46"/>
    <col min="11" max="11" width="10.5703125" style="46" bestFit="1" customWidth="1"/>
    <col min="12" max="16384" width="9.140625" style="46"/>
  </cols>
  <sheetData>
    <row r="1" spans="1:6" ht="8.25" customHeight="1" x14ac:dyDescent="0.25">
      <c r="E1" s="521" t="s">
        <v>329</v>
      </c>
      <c r="F1" s="521"/>
    </row>
    <row r="2" spans="1:6" ht="9.75" customHeight="1" x14ac:dyDescent="0.25">
      <c r="E2" s="521"/>
      <c r="F2" s="521"/>
    </row>
    <row r="3" spans="1:6" x14ac:dyDescent="0.25">
      <c r="E3" s="522"/>
      <c r="F3" s="522"/>
    </row>
    <row r="4" spans="1:6" x14ac:dyDescent="0.25">
      <c r="E4" s="522"/>
      <c r="F4" s="522"/>
    </row>
    <row r="5" spans="1:6" x14ac:dyDescent="0.25">
      <c r="E5" s="522"/>
      <c r="F5" s="522"/>
    </row>
    <row r="6" spans="1:6" s="2" customFormat="1" ht="15" customHeight="1" x14ac:dyDescent="0.25">
      <c r="A6" s="523" t="s">
        <v>295</v>
      </c>
      <c r="B6" s="522"/>
      <c r="C6" s="522"/>
      <c r="D6" s="522"/>
      <c r="E6" s="522"/>
      <c r="F6" s="522"/>
    </row>
    <row r="7" spans="1:6" s="2" customFormat="1" ht="20.25" customHeight="1" thickBot="1" x14ac:dyDescent="0.3">
      <c r="A7" s="522"/>
      <c r="B7" s="522"/>
      <c r="C7" s="522"/>
      <c r="D7" s="522"/>
      <c r="E7" s="522"/>
      <c r="F7" s="522"/>
    </row>
    <row r="8" spans="1:6" ht="21.75" hidden="1" customHeight="1" thickBot="1" x14ac:dyDescent="0.3"/>
    <row r="9" spans="1:6" ht="21" customHeight="1" x14ac:dyDescent="0.3">
      <c r="A9" s="47" t="s">
        <v>168</v>
      </c>
      <c r="B9" s="527" t="s">
        <v>1</v>
      </c>
      <c r="C9" s="524" t="s">
        <v>294</v>
      </c>
      <c r="D9" s="533" t="s">
        <v>0</v>
      </c>
      <c r="E9" s="527" t="s">
        <v>2</v>
      </c>
      <c r="F9" s="530" t="s">
        <v>213</v>
      </c>
    </row>
    <row r="10" spans="1:6" ht="15.75" customHeight="1" x14ac:dyDescent="0.3">
      <c r="A10" s="48"/>
      <c r="B10" s="528"/>
      <c r="C10" s="525"/>
      <c r="D10" s="534"/>
      <c r="E10" s="528"/>
      <c r="F10" s="531"/>
    </row>
    <row r="11" spans="1:6" ht="38.25" customHeight="1" thickBot="1" x14ac:dyDescent="0.3">
      <c r="A11" s="49" t="s">
        <v>3</v>
      </c>
      <c r="B11" s="529"/>
      <c r="C11" s="526"/>
      <c r="D11" s="535"/>
      <c r="E11" s="529"/>
      <c r="F11" s="532"/>
    </row>
    <row r="12" spans="1:6" s="88" customFormat="1" ht="15.75" thickBot="1" x14ac:dyDescent="0.3">
      <c r="A12" s="50">
        <v>1</v>
      </c>
      <c r="B12" s="204">
        <v>2</v>
      </c>
      <c r="C12" s="456">
        <v>3</v>
      </c>
      <c r="D12" s="84">
        <v>4</v>
      </c>
      <c r="E12" s="84">
        <v>5</v>
      </c>
      <c r="F12" s="84">
        <v>6</v>
      </c>
    </row>
    <row r="13" spans="1:6" ht="29.25" hidden="1" x14ac:dyDescent="0.25">
      <c r="A13" s="518" t="s">
        <v>78</v>
      </c>
      <c r="B13" s="63"/>
      <c r="C13" s="457"/>
      <c r="D13" s="141"/>
      <c r="E13" s="141"/>
      <c r="F13" s="141"/>
    </row>
    <row r="14" spans="1:6" hidden="1" x14ac:dyDescent="0.25">
      <c r="A14" s="51" t="s">
        <v>4</v>
      </c>
      <c r="B14" s="52"/>
      <c r="C14" s="458"/>
      <c r="D14" s="142"/>
      <c r="E14" s="142"/>
      <c r="F14" s="142"/>
    </row>
    <row r="15" spans="1:6" hidden="1" x14ac:dyDescent="0.25">
      <c r="A15" s="35" t="s">
        <v>44</v>
      </c>
      <c r="B15" s="38">
        <v>340</v>
      </c>
      <c r="C15" s="458">
        <v>847</v>
      </c>
      <c r="D15" s="89">
        <v>14.5</v>
      </c>
      <c r="E15" s="113">
        <f t="shared" ref="E15:E34" si="0">ROUND(F15/B15,0)</f>
        <v>36</v>
      </c>
      <c r="F15" s="142">
        <f t="shared" ref="F15:F34" si="1">ROUND(C15*D15,0)</f>
        <v>12282</v>
      </c>
    </row>
    <row r="16" spans="1:6" hidden="1" x14ac:dyDescent="0.25">
      <c r="A16" s="35" t="s">
        <v>22</v>
      </c>
      <c r="B16" s="38">
        <v>340</v>
      </c>
      <c r="C16" s="458">
        <v>1338</v>
      </c>
      <c r="D16" s="89">
        <v>14.5</v>
      </c>
      <c r="E16" s="113">
        <f t="shared" si="0"/>
        <v>57</v>
      </c>
      <c r="F16" s="142">
        <f t="shared" si="1"/>
        <v>19401</v>
      </c>
    </row>
    <row r="17" spans="1:6" hidden="1" x14ac:dyDescent="0.25">
      <c r="A17" s="35" t="s">
        <v>34</v>
      </c>
      <c r="B17" s="38">
        <v>340</v>
      </c>
      <c r="C17" s="458">
        <v>1105</v>
      </c>
      <c r="D17" s="89">
        <v>14.2</v>
      </c>
      <c r="E17" s="113">
        <f t="shared" si="0"/>
        <v>46</v>
      </c>
      <c r="F17" s="142">
        <f t="shared" si="1"/>
        <v>15691</v>
      </c>
    </row>
    <row r="18" spans="1:6" hidden="1" x14ac:dyDescent="0.25">
      <c r="A18" s="35" t="s">
        <v>35</v>
      </c>
      <c r="B18" s="38">
        <v>340</v>
      </c>
      <c r="C18" s="458">
        <v>940</v>
      </c>
      <c r="D18" s="89">
        <v>12</v>
      </c>
      <c r="E18" s="113">
        <f t="shared" si="0"/>
        <v>33</v>
      </c>
      <c r="F18" s="142">
        <f t="shared" si="1"/>
        <v>11280</v>
      </c>
    </row>
    <row r="19" spans="1:6" hidden="1" x14ac:dyDescent="0.25">
      <c r="A19" s="35" t="s">
        <v>59</v>
      </c>
      <c r="B19" s="38">
        <v>340</v>
      </c>
      <c r="C19" s="458">
        <v>827</v>
      </c>
      <c r="D19" s="89">
        <v>16.899999999999999</v>
      </c>
      <c r="E19" s="113">
        <f t="shared" si="0"/>
        <v>41</v>
      </c>
      <c r="F19" s="142">
        <f t="shared" si="1"/>
        <v>13976</v>
      </c>
    </row>
    <row r="20" spans="1:6" hidden="1" x14ac:dyDescent="0.25">
      <c r="A20" s="35" t="s">
        <v>11</v>
      </c>
      <c r="B20" s="38">
        <v>340</v>
      </c>
      <c r="C20" s="458">
        <v>1380</v>
      </c>
      <c r="D20" s="506">
        <v>11.7</v>
      </c>
      <c r="E20" s="113">
        <f t="shared" si="0"/>
        <v>47</v>
      </c>
      <c r="F20" s="142">
        <f t="shared" si="1"/>
        <v>16146</v>
      </c>
    </row>
    <row r="21" spans="1:6" hidden="1" x14ac:dyDescent="0.25">
      <c r="A21" s="35" t="s">
        <v>60</v>
      </c>
      <c r="B21" s="38">
        <v>340</v>
      </c>
      <c r="C21" s="458">
        <v>635</v>
      </c>
      <c r="D21" s="89">
        <v>15.5</v>
      </c>
      <c r="E21" s="113">
        <f t="shared" si="0"/>
        <v>29</v>
      </c>
      <c r="F21" s="142">
        <f t="shared" si="1"/>
        <v>9843</v>
      </c>
    </row>
    <row r="22" spans="1:6" hidden="1" x14ac:dyDescent="0.25">
      <c r="A22" s="35" t="s">
        <v>61</v>
      </c>
      <c r="B22" s="38">
        <v>340</v>
      </c>
      <c r="C22" s="458">
        <v>369</v>
      </c>
      <c r="D22" s="89">
        <v>12</v>
      </c>
      <c r="E22" s="113">
        <f t="shared" si="0"/>
        <v>13</v>
      </c>
      <c r="F22" s="142">
        <f t="shared" si="1"/>
        <v>4428</v>
      </c>
    </row>
    <row r="23" spans="1:6" hidden="1" x14ac:dyDescent="0.25">
      <c r="A23" s="35" t="s">
        <v>31</v>
      </c>
      <c r="B23" s="38">
        <v>340</v>
      </c>
      <c r="C23" s="458">
        <v>852</v>
      </c>
      <c r="D23" s="89">
        <v>13.5</v>
      </c>
      <c r="E23" s="113">
        <f t="shared" si="0"/>
        <v>34</v>
      </c>
      <c r="F23" s="142">
        <f t="shared" si="1"/>
        <v>11502</v>
      </c>
    </row>
    <row r="24" spans="1:6" hidden="1" x14ac:dyDescent="0.25">
      <c r="A24" s="35" t="s">
        <v>58</v>
      </c>
      <c r="B24" s="38">
        <v>340</v>
      </c>
      <c r="C24" s="458">
        <v>463</v>
      </c>
      <c r="D24" s="89">
        <v>20</v>
      </c>
      <c r="E24" s="113">
        <f t="shared" si="0"/>
        <v>27</v>
      </c>
      <c r="F24" s="142">
        <f t="shared" si="1"/>
        <v>9260</v>
      </c>
    </row>
    <row r="25" spans="1:6" hidden="1" x14ac:dyDescent="0.25">
      <c r="A25" s="35" t="s">
        <v>62</v>
      </c>
      <c r="B25" s="38">
        <v>340</v>
      </c>
      <c r="C25" s="458">
        <v>615</v>
      </c>
      <c r="D25" s="89">
        <v>16.5</v>
      </c>
      <c r="E25" s="113">
        <f t="shared" si="0"/>
        <v>30</v>
      </c>
      <c r="F25" s="142">
        <f t="shared" si="1"/>
        <v>10148</v>
      </c>
    </row>
    <row r="26" spans="1:6" hidden="1" x14ac:dyDescent="0.25">
      <c r="A26" s="35" t="s">
        <v>12</v>
      </c>
      <c r="B26" s="38">
        <v>340</v>
      </c>
      <c r="C26" s="458">
        <v>1214</v>
      </c>
      <c r="D26" s="89">
        <v>11</v>
      </c>
      <c r="E26" s="113">
        <f t="shared" si="0"/>
        <v>39</v>
      </c>
      <c r="F26" s="142">
        <f t="shared" si="1"/>
        <v>13354</v>
      </c>
    </row>
    <row r="27" spans="1:6" hidden="1" x14ac:dyDescent="0.25">
      <c r="A27" s="35" t="s">
        <v>96</v>
      </c>
      <c r="B27" s="38">
        <v>340</v>
      </c>
      <c r="C27" s="458">
        <v>645</v>
      </c>
      <c r="D27" s="89">
        <v>7.8</v>
      </c>
      <c r="E27" s="113">
        <f t="shared" si="0"/>
        <v>15</v>
      </c>
      <c r="F27" s="142">
        <f t="shared" si="1"/>
        <v>5031</v>
      </c>
    </row>
    <row r="28" spans="1:6" hidden="1" x14ac:dyDescent="0.25">
      <c r="A28" s="35" t="s">
        <v>23</v>
      </c>
      <c r="B28" s="38">
        <v>340</v>
      </c>
      <c r="C28" s="458">
        <v>2378</v>
      </c>
      <c r="D28" s="89">
        <v>6.5</v>
      </c>
      <c r="E28" s="113">
        <f t="shared" si="0"/>
        <v>45</v>
      </c>
      <c r="F28" s="142">
        <f t="shared" si="1"/>
        <v>15457</v>
      </c>
    </row>
    <row r="29" spans="1:6" hidden="1" x14ac:dyDescent="0.25">
      <c r="A29" s="35" t="s">
        <v>57</v>
      </c>
      <c r="B29" s="38">
        <v>340</v>
      </c>
      <c r="C29" s="458">
        <v>1330</v>
      </c>
      <c r="D29" s="89">
        <v>13.1</v>
      </c>
      <c r="E29" s="113">
        <f t="shared" si="0"/>
        <v>51</v>
      </c>
      <c r="F29" s="142">
        <f t="shared" si="1"/>
        <v>17423</v>
      </c>
    </row>
    <row r="30" spans="1:6" hidden="1" x14ac:dyDescent="0.25">
      <c r="A30" s="35" t="s">
        <v>8</v>
      </c>
      <c r="B30" s="38">
        <v>340</v>
      </c>
      <c r="C30" s="458">
        <v>1153</v>
      </c>
      <c r="D30" s="89">
        <v>7.7</v>
      </c>
      <c r="E30" s="113">
        <f t="shared" si="0"/>
        <v>26</v>
      </c>
      <c r="F30" s="142">
        <f t="shared" si="1"/>
        <v>8878</v>
      </c>
    </row>
    <row r="31" spans="1:6" hidden="1" x14ac:dyDescent="0.25">
      <c r="A31" s="35" t="s">
        <v>14</v>
      </c>
      <c r="B31" s="38">
        <v>340</v>
      </c>
      <c r="C31" s="458">
        <v>820</v>
      </c>
      <c r="D31" s="89">
        <v>13.4</v>
      </c>
      <c r="E31" s="113">
        <f t="shared" si="0"/>
        <v>32</v>
      </c>
      <c r="F31" s="142">
        <f t="shared" si="1"/>
        <v>10988</v>
      </c>
    </row>
    <row r="32" spans="1:6" ht="17.25" hidden="1" customHeight="1" x14ac:dyDescent="0.25">
      <c r="A32" s="35" t="s">
        <v>63</v>
      </c>
      <c r="B32" s="38">
        <v>340</v>
      </c>
      <c r="C32" s="458">
        <v>684</v>
      </c>
      <c r="D32" s="89">
        <v>16</v>
      </c>
      <c r="E32" s="113">
        <f t="shared" si="0"/>
        <v>32</v>
      </c>
      <c r="F32" s="142">
        <f t="shared" si="1"/>
        <v>10944</v>
      </c>
    </row>
    <row r="33" spans="1:6" ht="17.25" hidden="1" customHeight="1" x14ac:dyDescent="0.25">
      <c r="A33" s="35" t="s">
        <v>131</v>
      </c>
      <c r="B33" s="38">
        <v>340</v>
      </c>
      <c r="C33" s="458"/>
      <c r="D33" s="89">
        <v>16.5</v>
      </c>
      <c r="E33" s="113">
        <f t="shared" si="0"/>
        <v>0</v>
      </c>
      <c r="F33" s="142">
        <f t="shared" si="1"/>
        <v>0</v>
      </c>
    </row>
    <row r="34" spans="1:6" ht="17.25" hidden="1" customHeight="1" x14ac:dyDescent="0.25">
      <c r="A34" s="35"/>
      <c r="B34" s="38">
        <v>340</v>
      </c>
      <c r="C34" s="458"/>
      <c r="D34" s="89">
        <v>15</v>
      </c>
      <c r="E34" s="113">
        <f t="shared" si="0"/>
        <v>0</v>
      </c>
      <c r="F34" s="142">
        <f t="shared" si="1"/>
        <v>0</v>
      </c>
    </row>
    <row r="35" spans="1:6" s="36" customFormat="1" ht="14.25" hidden="1" x14ac:dyDescent="0.2">
      <c r="A35" s="90" t="s">
        <v>5</v>
      </c>
      <c r="B35" s="41"/>
      <c r="C35" s="459">
        <f>SUM(C15:C33)</f>
        <v>17595</v>
      </c>
      <c r="D35" s="125">
        <f>F35/C35</f>
        <v>12.278033532253481</v>
      </c>
      <c r="E35" s="104">
        <f>SUM(E15:E33)</f>
        <v>633</v>
      </c>
      <c r="F35" s="143">
        <f>SUM(F15:F33)</f>
        <v>216032</v>
      </c>
    </row>
    <row r="36" spans="1:6" s="36" customFormat="1" hidden="1" x14ac:dyDescent="0.25">
      <c r="A36" s="35"/>
      <c r="B36" s="38">
        <v>350</v>
      </c>
      <c r="C36" s="458"/>
      <c r="D36" s="89"/>
      <c r="E36" s="113"/>
      <c r="F36" s="142">
        <f>ROUND(C36*D36,0)</f>
        <v>0</v>
      </c>
    </row>
    <row r="37" spans="1:6" s="36" customFormat="1" ht="14.25" hidden="1" x14ac:dyDescent="0.2">
      <c r="A37" s="90" t="s">
        <v>189</v>
      </c>
      <c r="B37" s="41"/>
      <c r="C37" s="459">
        <f t="shared" ref="C37" si="2">C35+C36</f>
        <v>17595</v>
      </c>
      <c r="D37" s="125">
        <f>F37/C37</f>
        <v>12.278033532253481</v>
      </c>
      <c r="E37" s="143">
        <f t="shared" ref="E37:F37" si="3">E35+E36</f>
        <v>633</v>
      </c>
      <c r="F37" s="143">
        <f t="shared" si="3"/>
        <v>216032</v>
      </c>
    </row>
    <row r="38" spans="1:6" s="36" customFormat="1" hidden="1" x14ac:dyDescent="0.25">
      <c r="A38" s="16" t="s">
        <v>174</v>
      </c>
      <c r="B38" s="7"/>
      <c r="C38" s="458"/>
      <c r="D38" s="142"/>
      <c r="E38" s="142"/>
      <c r="F38" s="142"/>
    </row>
    <row r="39" spans="1:6" s="36" customFormat="1" hidden="1" x14ac:dyDescent="0.25">
      <c r="A39" s="17" t="s">
        <v>113</v>
      </c>
      <c r="B39" s="7"/>
      <c r="C39" s="458">
        <v>121310</v>
      </c>
      <c r="D39" s="142"/>
      <c r="E39" s="142"/>
      <c r="F39" s="142"/>
    </row>
    <row r="40" spans="1:6" s="36" customFormat="1" ht="45" hidden="1" x14ac:dyDescent="0.25">
      <c r="A40" s="408" t="s">
        <v>230</v>
      </c>
      <c r="B40" s="7"/>
      <c r="C40" s="458">
        <v>2000</v>
      </c>
      <c r="D40" s="142"/>
      <c r="E40" s="142"/>
      <c r="F40" s="142"/>
    </row>
    <row r="41" spans="1:6" s="36" customFormat="1" hidden="1" x14ac:dyDescent="0.25">
      <c r="A41" s="408" t="s">
        <v>233</v>
      </c>
      <c r="B41" s="7"/>
      <c r="C41" s="458">
        <v>119310</v>
      </c>
      <c r="D41" s="142"/>
      <c r="E41" s="142"/>
      <c r="F41" s="142"/>
    </row>
    <row r="42" spans="1:6" s="36" customFormat="1" hidden="1" x14ac:dyDescent="0.25">
      <c r="A42" s="25" t="s">
        <v>111</v>
      </c>
      <c r="B42" s="7"/>
      <c r="C42" s="458"/>
      <c r="D42" s="142"/>
      <c r="E42" s="142"/>
      <c r="F42" s="142"/>
    </row>
    <row r="43" spans="1:6" s="36" customFormat="1" ht="30" hidden="1" x14ac:dyDescent="0.25">
      <c r="A43" s="25" t="s">
        <v>112</v>
      </c>
      <c r="B43" s="7"/>
      <c r="C43" s="458">
        <v>13805</v>
      </c>
      <c r="D43" s="142"/>
      <c r="E43" s="142"/>
      <c r="F43" s="142"/>
    </row>
    <row r="44" spans="1:6" s="36" customFormat="1" hidden="1" x14ac:dyDescent="0.25">
      <c r="A44" s="25" t="s">
        <v>235</v>
      </c>
      <c r="B44" s="7"/>
      <c r="C44" s="458">
        <v>13805</v>
      </c>
      <c r="D44" s="142"/>
      <c r="E44" s="142"/>
      <c r="F44" s="142"/>
    </row>
    <row r="45" spans="1:6" s="36" customFormat="1" ht="17.25" hidden="1" customHeight="1" x14ac:dyDescent="0.25">
      <c r="A45" s="215" t="s">
        <v>142</v>
      </c>
      <c r="B45" s="7"/>
      <c r="C45" s="459">
        <f>C39+ROUND(C42*3.2,0)+C43</f>
        <v>135115</v>
      </c>
      <c r="D45" s="142"/>
      <c r="E45" s="142"/>
      <c r="F45" s="142"/>
    </row>
    <row r="46" spans="1:6" s="36" customFormat="1" hidden="1" x14ac:dyDescent="0.25">
      <c r="A46" s="337" t="s">
        <v>114</v>
      </c>
      <c r="B46" s="7"/>
      <c r="C46" s="459"/>
      <c r="D46" s="142"/>
      <c r="E46" s="142"/>
      <c r="F46" s="142"/>
    </row>
    <row r="47" spans="1:6" s="36" customFormat="1" hidden="1" x14ac:dyDescent="0.25">
      <c r="A47" s="338" t="s">
        <v>238</v>
      </c>
      <c r="B47" s="7"/>
      <c r="C47" s="458">
        <v>2500</v>
      </c>
      <c r="D47" s="142"/>
      <c r="E47" s="142"/>
      <c r="F47" s="142"/>
    </row>
    <row r="48" spans="1:6" s="36" customFormat="1" hidden="1" x14ac:dyDescent="0.25">
      <c r="A48" s="338" t="s">
        <v>17</v>
      </c>
      <c r="B48" s="7"/>
      <c r="C48" s="458">
        <v>2500</v>
      </c>
      <c r="D48" s="142"/>
      <c r="E48" s="142"/>
      <c r="F48" s="142"/>
    </row>
    <row r="49" spans="1:6" s="36" customFormat="1" hidden="1" x14ac:dyDescent="0.25">
      <c r="A49" s="338" t="s">
        <v>64</v>
      </c>
      <c r="B49" s="7"/>
      <c r="C49" s="458">
        <v>90</v>
      </c>
      <c r="D49" s="142"/>
      <c r="E49" s="142"/>
      <c r="F49" s="142"/>
    </row>
    <row r="50" spans="1:6" s="36" customFormat="1" hidden="1" x14ac:dyDescent="0.25">
      <c r="A50" s="338" t="s">
        <v>19</v>
      </c>
      <c r="B50" s="7"/>
      <c r="C50" s="458">
        <v>1000</v>
      </c>
      <c r="D50" s="142"/>
      <c r="E50" s="142"/>
      <c r="F50" s="142"/>
    </row>
    <row r="51" spans="1:6" s="36" customFormat="1" ht="30" hidden="1" x14ac:dyDescent="0.25">
      <c r="A51" s="339" t="s">
        <v>30</v>
      </c>
      <c r="B51" s="7"/>
      <c r="C51" s="458">
        <v>100</v>
      </c>
      <c r="D51" s="142"/>
      <c r="E51" s="142"/>
      <c r="F51" s="142"/>
    </row>
    <row r="52" spans="1:6" s="36" customFormat="1" hidden="1" x14ac:dyDescent="0.25">
      <c r="A52" s="338" t="s">
        <v>32</v>
      </c>
      <c r="B52" s="7"/>
      <c r="C52" s="458">
        <v>300</v>
      </c>
      <c r="D52" s="142"/>
      <c r="E52" s="142"/>
      <c r="F52" s="142"/>
    </row>
    <row r="53" spans="1:6" s="36" customFormat="1" hidden="1" x14ac:dyDescent="0.25">
      <c r="A53" s="338" t="s">
        <v>115</v>
      </c>
      <c r="B53" s="7"/>
      <c r="C53" s="458">
        <v>40</v>
      </c>
      <c r="D53" s="142"/>
      <c r="E53" s="142"/>
      <c r="F53" s="142"/>
    </row>
    <row r="54" spans="1:6" s="36" customFormat="1" hidden="1" x14ac:dyDescent="0.25">
      <c r="A54" s="338" t="s">
        <v>243</v>
      </c>
      <c r="B54" s="7"/>
      <c r="C54" s="458">
        <v>200</v>
      </c>
      <c r="D54" s="142"/>
      <c r="E54" s="142"/>
      <c r="F54" s="142"/>
    </row>
    <row r="55" spans="1:6" s="36" customFormat="1" hidden="1" x14ac:dyDescent="0.25">
      <c r="A55" s="338" t="s">
        <v>241</v>
      </c>
      <c r="B55" s="7"/>
      <c r="C55" s="458">
        <v>1550</v>
      </c>
      <c r="D55" s="142"/>
      <c r="E55" s="142"/>
      <c r="F55" s="142"/>
    </row>
    <row r="56" spans="1:6" s="36" customFormat="1" hidden="1" x14ac:dyDescent="0.25">
      <c r="A56" s="338" t="s">
        <v>56</v>
      </c>
      <c r="B56" s="7"/>
      <c r="C56" s="458">
        <v>634</v>
      </c>
      <c r="D56" s="142"/>
      <c r="E56" s="142"/>
      <c r="F56" s="142"/>
    </row>
    <row r="57" spans="1:6" s="36" customFormat="1" hidden="1" x14ac:dyDescent="0.25">
      <c r="A57" s="408" t="s">
        <v>236</v>
      </c>
      <c r="B57" s="7"/>
      <c r="C57" s="458">
        <v>400</v>
      </c>
      <c r="D57" s="142"/>
      <c r="E57" s="142"/>
      <c r="F57" s="142"/>
    </row>
    <row r="58" spans="1:6" s="36" customFormat="1" hidden="1" x14ac:dyDescent="0.25">
      <c r="A58" s="338" t="s">
        <v>18</v>
      </c>
      <c r="B58" s="7"/>
      <c r="C58" s="458">
        <v>6000</v>
      </c>
      <c r="D58" s="142"/>
      <c r="E58" s="142"/>
      <c r="F58" s="142"/>
    </row>
    <row r="59" spans="1:6" s="36" customFormat="1" hidden="1" x14ac:dyDescent="0.25">
      <c r="A59" s="338" t="s">
        <v>16</v>
      </c>
      <c r="B59" s="7"/>
      <c r="C59" s="458">
        <v>430</v>
      </c>
      <c r="D59" s="142"/>
      <c r="E59" s="142"/>
      <c r="F59" s="142"/>
    </row>
    <row r="60" spans="1:6" s="36" customFormat="1" hidden="1" x14ac:dyDescent="0.25">
      <c r="A60" s="338" t="s">
        <v>237</v>
      </c>
      <c r="B60" s="7"/>
      <c r="C60" s="458">
        <v>370</v>
      </c>
      <c r="D60" s="142"/>
      <c r="E60" s="142"/>
      <c r="F60" s="142"/>
    </row>
    <row r="61" spans="1:6" s="36" customFormat="1" hidden="1" x14ac:dyDescent="0.25">
      <c r="A61" s="338" t="s">
        <v>240</v>
      </c>
      <c r="B61" s="7"/>
      <c r="C61" s="458">
        <v>634</v>
      </c>
      <c r="D61" s="142"/>
      <c r="E61" s="142"/>
      <c r="F61" s="142"/>
    </row>
    <row r="62" spans="1:6" s="36" customFormat="1" hidden="1" x14ac:dyDescent="0.25">
      <c r="A62" s="409" t="s">
        <v>242</v>
      </c>
      <c r="B62" s="7"/>
      <c r="C62" s="458">
        <v>100</v>
      </c>
      <c r="D62" s="142"/>
      <c r="E62" s="142"/>
      <c r="F62" s="142"/>
    </row>
    <row r="63" spans="1:6" s="36" customFormat="1" hidden="1" x14ac:dyDescent="0.25">
      <c r="A63" s="338" t="s">
        <v>239</v>
      </c>
      <c r="B63" s="7"/>
      <c r="C63" s="458">
        <v>4300</v>
      </c>
      <c r="D63" s="142"/>
      <c r="E63" s="142"/>
      <c r="F63" s="142"/>
    </row>
    <row r="64" spans="1:6" s="36" customFormat="1" ht="18.75" hidden="1" customHeight="1" x14ac:dyDescent="0.25">
      <c r="A64" s="158" t="s">
        <v>7</v>
      </c>
      <c r="B64" s="91"/>
      <c r="C64" s="458"/>
      <c r="D64" s="142"/>
      <c r="E64" s="142"/>
      <c r="F64" s="142"/>
    </row>
    <row r="65" spans="1:6" s="36" customFormat="1" ht="17.25" hidden="1" customHeight="1" x14ac:dyDescent="0.25">
      <c r="A65" s="161" t="s">
        <v>132</v>
      </c>
      <c r="B65" s="91"/>
      <c r="C65" s="458"/>
      <c r="D65" s="142"/>
      <c r="E65" s="142"/>
      <c r="F65" s="142"/>
    </row>
    <row r="66" spans="1:6" s="36" customFormat="1" hidden="1" x14ac:dyDescent="0.25">
      <c r="A66" s="66" t="s">
        <v>23</v>
      </c>
      <c r="B66" s="91">
        <v>340</v>
      </c>
      <c r="C66" s="458">
        <v>104</v>
      </c>
      <c r="D66" s="241">
        <v>3.2</v>
      </c>
      <c r="E66" s="113">
        <f t="shared" ref="E66:E74" si="4">ROUND(F66/B66,0)</f>
        <v>1</v>
      </c>
      <c r="F66" s="142">
        <f t="shared" ref="F66:F74" si="5">ROUND(C66*D66,0)</f>
        <v>333</v>
      </c>
    </row>
    <row r="67" spans="1:6" s="36" customFormat="1" hidden="1" x14ac:dyDescent="0.25">
      <c r="A67" s="66" t="s">
        <v>8</v>
      </c>
      <c r="B67" s="91">
        <v>340</v>
      </c>
      <c r="C67" s="458">
        <v>110</v>
      </c>
      <c r="D67" s="241">
        <v>6</v>
      </c>
      <c r="E67" s="113">
        <f t="shared" si="4"/>
        <v>2</v>
      </c>
      <c r="F67" s="142">
        <f t="shared" si="5"/>
        <v>660</v>
      </c>
    </row>
    <row r="68" spans="1:6" s="36" customFormat="1" hidden="1" x14ac:dyDescent="0.25">
      <c r="A68" s="66" t="s">
        <v>34</v>
      </c>
      <c r="B68" s="91">
        <v>340</v>
      </c>
      <c r="C68" s="458">
        <v>110</v>
      </c>
      <c r="D68" s="241">
        <v>12</v>
      </c>
      <c r="E68" s="113">
        <f t="shared" si="4"/>
        <v>4</v>
      </c>
      <c r="F68" s="142">
        <f t="shared" si="5"/>
        <v>1320</v>
      </c>
    </row>
    <row r="69" spans="1:6" s="36" customFormat="1" hidden="1" x14ac:dyDescent="0.25">
      <c r="A69" s="66" t="s">
        <v>35</v>
      </c>
      <c r="B69" s="91">
        <v>340</v>
      </c>
      <c r="C69" s="458">
        <v>100</v>
      </c>
      <c r="D69" s="241">
        <v>9.5</v>
      </c>
      <c r="E69" s="113">
        <f t="shared" si="4"/>
        <v>3</v>
      </c>
      <c r="F69" s="142">
        <f t="shared" si="5"/>
        <v>950</v>
      </c>
    </row>
    <row r="70" spans="1:6" s="36" customFormat="1" hidden="1" x14ac:dyDescent="0.25">
      <c r="A70" s="66" t="s">
        <v>57</v>
      </c>
      <c r="B70" s="91">
        <v>340</v>
      </c>
      <c r="C70" s="458">
        <v>25</v>
      </c>
      <c r="D70" s="241">
        <v>12</v>
      </c>
      <c r="E70" s="113">
        <f t="shared" si="4"/>
        <v>1</v>
      </c>
      <c r="F70" s="142">
        <f t="shared" si="5"/>
        <v>300</v>
      </c>
    </row>
    <row r="71" spans="1:6" s="36" customFormat="1" hidden="1" x14ac:dyDescent="0.25">
      <c r="A71" s="66" t="s">
        <v>44</v>
      </c>
      <c r="B71" s="91">
        <v>340</v>
      </c>
      <c r="C71" s="458">
        <v>224</v>
      </c>
      <c r="D71" s="241">
        <v>5</v>
      </c>
      <c r="E71" s="113">
        <f t="shared" si="4"/>
        <v>3</v>
      </c>
      <c r="F71" s="142">
        <f t="shared" si="5"/>
        <v>1120</v>
      </c>
    </row>
    <row r="72" spans="1:6" s="36" customFormat="1" hidden="1" x14ac:dyDescent="0.25">
      <c r="A72" s="66" t="s">
        <v>12</v>
      </c>
      <c r="B72" s="91">
        <v>340</v>
      </c>
      <c r="C72" s="458">
        <v>62</v>
      </c>
      <c r="D72" s="246">
        <v>9</v>
      </c>
      <c r="E72" s="113">
        <f t="shared" si="4"/>
        <v>2</v>
      </c>
      <c r="F72" s="142">
        <f t="shared" si="5"/>
        <v>558</v>
      </c>
    </row>
    <row r="73" spans="1:6" s="36" customFormat="1" hidden="1" x14ac:dyDescent="0.25">
      <c r="A73" s="66" t="s">
        <v>31</v>
      </c>
      <c r="B73" s="91">
        <v>340</v>
      </c>
      <c r="C73" s="458">
        <v>70</v>
      </c>
      <c r="D73" s="246">
        <v>10</v>
      </c>
      <c r="E73" s="113">
        <f t="shared" si="4"/>
        <v>2</v>
      </c>
      <c r="F73" s="142">
        <f t="shared" si="5"/>
        <v>700</v>
      </c>
    </row>
    <row r="74" spans="1:6" s="36" customFormat="1" hidden="1" x14ac:dyDescent="0.25">
      <c r="A74" s="66" t="s">
        <v>63</v>
      </c>
      <c r="B74" s="91">
        <v>340</v>
      </c>
      <c r="C74" s="458">
        <v>40</v>
      </c>
      <c r="D74" s="246">
        <v>9</v>
      </c>
      <c r="E74" s="113">
        <f t="shared" si="4"/>
        <v>1</v>
      </c>
      <c r="F74" s="142">
        <f t="shared" si="5"/>
        <v>360</v>
      </c>
    </row>
    <row r="75" spans="1:6" s="263" customFormat="1" ht="17.25" hidden="1" customHeight="1" x14ac:dyDescent="0.25">
      <c r="A75" s="340" t="s">
        <v>9</v>
      </c>
      <c r="B75" s="341"/>
      <c r="C75" s="460">
        <f>SUM(C66:C74)</f>
        <v>845</v>
      </c>
      <c r="D75" s="342">
        <f>F75/C75</f>
        <v>7.4568047337278109</v>
      </c>
      <c r="E75" s="271">
        <f>SUM(E66:E74)</f>
        <v>19</v>
      </c>
      <c r="F75" s="271">
        <f>SUM(F66:F74)</f>
        <v>6301</v>
      </c>
    </row>
    <row r="76" spans="1:6" s="36" customFormat="1" ht="18" hidden="1" customHeight="1" x14ac:dyDescent="0.25">
      <c r="A76" s="161" t="s">
        <v>74</v>
      </c>
      <c r="B76" s="91"/>
      <c r="C76" s="458"/>
      <c r="D76" s="246"/>
      <c r="E76" s="113"/>
      <c r="F76" s="142"/>
    </row>
    <row r="77" spans="1:6" s="36" customFormat="1" ht="18" hidden="1" customHeight="1" x14ac:dyDescent="0.25">
      <c r="A77" s="160" t="s">
        <v>37</v>
      </c>
      <c r="B77" s="91">
        <v>240</v>
      </c>
      <c r="C77" s="458">
        <v>283</v>
      </c>
      <c r="D77" s="246">
        <v>8</v>
      </c>
      <c r="E77" s="113">
        <f>ROUND(F77/B77,0)</f>
        <v>9</v>
      </c>
      <c r="F77" s="142">
        <f>ROUND(C77*D77,0)</f>
        <v>2264</v>
      </c>
    </row>
    <row r="78" spans="1:6" s="36" customFormat="1" ht="18" hidden="1" customHeight="1" x14ac:dyDescent="0.25">
      <c r="A78" s="160" t="s">
        <v>59</v>
      </c>
      <c r="B78" s="91">
        <v>240</v>
      </c>
      <c r="C78" s="458">
        <v>432</v>
      </c>
      <c r="D78" s="246">
        <v>10</v>
      </c>
      <c r="E78" s="113">
        <f>ROUND(F78/B78,0)</f>
        <v>18</v>
      </c>
      <c r="F78" s="142">
        <f>ROUND(C78*D78,0)</f>
        <v>4320</v>
      </c>
    </row>
    <row r="79" spans="1:6" s="36" customFormat="1" ht="18" hidden="1" customHeight="1" x14ac:dyDescent="0.25">
      <c r="A79" s="92" t="s">
        <v>134</v>
      </c>
      <c r="B79" s="289"/>
      <c r="C79" s="461">
        <f>C77+C78</f>
        <v>715</v>
      </c>
      <c r="D79" s="342">
        <f t="shared" ref="D79:D80" si="6">F79/C79</f>
        <v>9.208391608391608</v>
      </c>
      <c r="E79" s="144">
        <f>E77+E78</f>
        <v>27</v>
      </c>
      <c r="F79" s="144">
        <f>F77+F78</f>
        <v>6584</v>
      </c>
    </row>
    <row r="80" spans="1:6" ht="21" hidden="1" customHeight="1" x14ac:dyDescent="0.25">
      <c r="A80" s="23" t="s">
        <v>109</v>
      </c>
      <c r="B80" s="59"/>
      <c r="C80" s="459">
        <f>C75+C79</f>
        <v>1560</v>
      </c>
      <c r="D80" s="342">
        <f t="shared" si="6"/>
        <v>8.259615384615385</v>
      </c>
      <c r="E80" s="143">
        <f>E75+E79</f>
        <v>46</v>
      </c>
      <c r="F80" s="143">
        <f>F75+F79</f>
        <v>12885</v>
      </c>
    </row>
    <row r="81" spans="1:6" ht="31.5" hidden="1" customHeight="1" x14ac:dyDescent="0.25">
      <c r="A81" s="203" t="s">
        <v>158</v>
      </c>
      <c r="B81" s="59"/>
      <c r="C81" s="462">
        <f>4015-735</f>
        <v>3280</v>
      </c>
      <c r="D81" s="125"/>
      <c r="E81" s="143"/>
      <c r="F81" s="143"/>
    </row>
    <row r="82" spans="1:6" ht="30" hidden="1" customHeight="1" x14ac:dyDescent="0.25">
      <c r="A82" s="203" t="s">
        <v>159</v>
      </c>
      <c r="B82" s="59"/>
      <c r="C82" s="462">
        <f>9517-317</f>
        <v>9200</v>
      </c>
      <c r="D82" s="125"/>
      <c r="E82" s="143"/>
      <c r="F82" s="143"/>
    </row>
    <row r="83" spans="1:6" ht="21" hidden="1" customHeight="1" thickBot="1" x14ac:dyDescent="0.3">
      <c r="A83" s="179" t="s">
        <v>138</v>
      </c>
      <c r="B83" s="41"/>
      <c r="C83" s="462">
        <v>24500</v>
      </c>
      <c r="D83" s="156"/>
      <c r="E83" s="81"/>
      <c r="F83" s="81"/>
    </row>
    <row r="84" spans="1:6" s="75" customFormat="1" ht="19.5" hidden="1" customHeight="1" thickBot="1" x14ac:dyDescent="0.3">
      <c r="A84" s="93" t="s">
        <v>10</v>
      </c>
      <c r="B84" s="94"/>
      <c r="C84" s="463"/>
      <c r="D84" s="95"/>
      <c r="E84" s="95"/>
      <c r="F84" s="95"/>
    </row>
    <row r="85" spans="1:6" hidden="1" x14ac:dyDescent="0.25">
      <c r="A85" s="260"/>
      <c r="B85" s="343"/>
      <c r="C85" s="458"/>
      <c r="D85" s="142"/>
      <c r="E85" s="142"/>
      <c r="F85" s="142"/>
    </row>
    <row r="86" spans="1:6" ht="29.25" hidden="1" x14ac:dyDescent="0.25">
      <c r="A86" s="210" t="s">
        <v>77</v>
      </c>
      <c r="B86" s="38"/>
      <c r="C86" s="458"/>
      <c r="D86" s="142"/>
      <c r="E86" s="142"/>
      <c r="F86" s="142"/>
    </row>
    <row r="87" spans="1:6" ht="18" hidden="1" customHeight="1" x14ac:dyDescent="0.25">
      <c r="A87" s="51" t="s">
        <v>4</v>
      </c>
      <c r="B87" s="38"/>
      <c r="C87" s="458"/>
      <c r="D87" s="142"/>
      <c r="E87" s="142"/>
      <c r="F87" s="142"/>
    </row>
    <row r="88" spans="1:6" ht="18.75" hidden="1" customHeight="1" x14ac:dyDescent="0.25">
      <c r="A88" s="35" t="s">
        <v>22</v>
      </c>
      <c r="B88" s="38">
        <v>340</v>
      </c>
      <c r="C88" s="458">
        <v>2263</v>
      </c>
      <c r="D88" s="241">
        <v>7.5</v>
      </c>
      <c r="E88" s="113">
        <f t="shared" ref="E88:E96" si="7">ROUND(F88/B88,0)</f>
        <v>50</v>
      </c>
      <c r="F88" s="142">
        <f t="shared" ref="F88:F96" si="8">ROUND(C88*D88,0)</f>
        <v>16973</v>
      </c>
    </row>
    <row r="89" spans="1:6" ht="28.5" hidden="1" customHeight="1" x14ac:dyDescent="0.25">
      <c r="A89" s="37" t="s">
        <v>108</v>
      </c>
      <c r="B89" s="38">
        <v>340</v>
      </c>
      <c r="C89" s="458">
        <v>2106</v>
      </c>
      <c r="D89" s="241">
        <v>7.7</v>
      </c>
      <c r="E89" s="113">
        <f t="shared" si="7"/>
        <v>48</v>
      </c>
      <c r="F89" s="142">
        <f t="shared" si="8"/>
        <v>16216</v>
      </c>
    </row>
    <row r="90" spans="1:6" ht="17.25" hidden="1" customHeight="1" x14ac:dyDescent="0.25">
      <c r="A90" s="35" t="s">
        <v>11</v>
      </c>
      <c r="B90" s="38">
        <v>340</v>
      </c>
      <c r="C90" s="458">
        <v>1027</v>
      </c>
      <c r="D90" s="89">
        <v>10</v>
      </c>
      <c r="E90" s="113">
        <f t="shared" si="7"/>
        <v>30</v>
      </c>
      <c r="F90" s="142">
        <f t="shared" si="8"/>
        <v>10270</v>
      </c>
    </row>
    <row r="91" spans="1:6" hidden="1" x14ac:dyDescent="0.25">
      <c r="A91" s="35" t="s">
        <v>57</v>
      </c>
      <c r="B91" s="38">
        <v>340</v>
      </c>
      <c r="C91" s="458">
        <v>3475</v>
      </c>
      <c r="D91" s="89">
        <v>11</v>
      </c>
      <c r="E91" s="113">
        <f t="shared" si="7"/>
        <v>112</v>
      </c>
      <c r="F91" s="142">
        <f t="shared" si="8"/>
        <v>38225</v>
      </c>
    </row>
    <row r="92" spans="1:6" ht="18" hidden="1" customHeight="1" x14ac:dyDescent="0.25">
      <c r="A92" s="35" t="s">
        <v>65</v>
      </c>
      <c r="B92" s="38">
        <v>340</v>
      </c>
      <c r="C92" s="458">
        <v>2451</v>
      </c>
      <c r="D92" s="89">
        <v>11</v>
      </c>
      <c r="E92" s="113">
        <f t="shared" si="7"/>
        <v>79</v>
      </c>
      <c r="F92" s="142">
        <f t="shared" si="8"/>
        <v>26961</v>
      </c>
    </row>
    <row r="93" spans="1:6" hidden="1" x14ac:dyDescent="0.25">
      <c r="A93" s="35" t="s">
        <v>58</v>
      </c>
      <c r="B93" s="38">
        <v>340</v>
      </c>
      <c r="C93" s="458">
        <v>2945</v>
      </c>
      <c r="D93" s="89">
        <v>10</v>
      </c>
      <c r="E93" s="113">
        <f t="shared" si="7"/>
        <v>87</v>
      </c>
      <c r="F93" s="142">
        <f t="shared" si="8"/>
        <v>29450</v>
      </c>
    </row>
    <row r="94" spans="1:6" hidden="1" x14ac:dyDescent="0.25">
      <c r="A94" s="35" t="s">
        <v>66</v>
      </c>
      <c r="B94" s="38">
        <v>340</v>
      </c>
      <c r="C94" s="458">
        <v>573</v>
      </c>
      <c r="D94" s="89">
        <v>17.5</v>
      </c>
      <c r="E94" s="113">
        <f t="shared" si="7"/>
        <v>29</v>
      </c>
      <c r="F94" s="142">
        <f t="shared" si="8"/>
        <v>10028</v>
      </c>
    </row>
    <row r="95" spans="1:6" hidden="1" x14ac:dyDescent="0.25">
      <c r="A95" s="35" t="s">
        <v>62</v>
      </c>
      <c r="B95" s="38">
        <v>340</v>
      </c>
      <c r="C95" s="458">
        <v>1709</v>
      </c>
      <c r="D95" s="89">
        <v>11</v>
      </c>
      <c r="E95" s="113">
        <f t="shared" si="7"/>
        <v>55</v>
      </c>
      <c r="F95" s="142">
        <f t="shared" si="8"/>
        <v>18799</v>
      </c>
    </row>
    <row r="96" spans="1:6" hidden="1" x14ac:dyDescent="0.25">
      <c r="A96" s="35" t="s">
        <v>131</v>
      </c>
      <c r="B96" s="38">
        <v>340</v>
      </c>
      <c r="C96" s="458"/>
      <c r="D96" s="239">
        <v>16.5</v>
      </c>
      <c r="E96" s="113">
        <f t="shared" si="7"/>
        <v>0</v>
      </c>
      <c r="F96" s="142">
        <f t="shared" si="8"/>
        <v>0</v>
      </c>
    </row>
    <row r="97" spans="1:6" s="36" customFormat="1" ht="16.5" hidden="1" customHeight="1" x14ac:dyDescent="0.25">
      <c r="A97" s="90" t="s">
        <v>5</v>
      </c>
      <c r="B97" s="38"/>
      <c r="C97" s="459">
        <f>SUM(C88:C96)</f>
        <v>16549</v>
      </c>
      <c r="D97" s="125">
        <f>F97/C97</f>
        <v>10.086530908211977</v>
      </c>
      <c r="E97" s="104">
        <f>SUM(E88:E96)</f>
        <v>490</v>
      </c>
      <c r="F97" s="143">
        <f>SUM(F88:F96)</f>
        <v>166922</v>
      </c>
    </row>
    <row r="98" spans="1:6" s="36" customFormat="1" ht="16.5" hidden="1" customHeight="1" x14ac:dyDescent="0.25">
      <c r="A98" s="35"/>
      <c r="B98" s="38">
        <v>350</v>
      </c>
      <c r="C98" s="458"/>
      <c r="D98" s="89">
        <v>30</v>
      </c>
      <c r="E98" s="113"/>
      <c r="F98" s="142">
        <f>ROUND(C98*D98,0)</f>
        <v>0</v>
      </c>
    </row>
    <row r="99" spans="1:6" s="36" customFormat="1" ht="16.5" hidden="1" customHeight="1" x14ac:dyDescent="0.25">
      <c r="A99" s="90" t="s">
        <v>189</v>
      </c>
      <c r="B99" s="38"/>
      <c r="C99" s="459">
        <f t="shared" ref="C99" si="9">C97+C98</f>
        <v>16549</v>
      </c>
      <c r="D99" s="125">
        <f>F99/C99</f>
        <v>10.086530908211977</v>
      </c>
      <c r="E99" s="143">
        <f t="shared" ref="E99:F99" si="10">E97+E98</f>
        <v>490</v>
      </c>
      <c r="F99" s="143">
        <f t="shared" si="10"/>
        <v>166922</v>
      </c>
    </row>
    <row r="100" spans="1:6" s="36" customFormat="1" ht="18.75" hidden="1" customHeight="1" x14ac:dyDescent="0.25">
      <c r="A100" s="16" t="s">
        <v>6</v>
      </c>
      <c r="B100" s="7"/>
      <c r="C100" s="458"/>
      <c r="D100" s="113"/>
      <c r="E100" s="113"/>
      <c r="F100" s="142"/>
    </row>
    <row r="101" spans="1:6" s="36" customFormat="1" ht="18.75" hidden="1" customHeight="1" x14ac:dyDescent="0.25">
      <c r="A101" s="17" t="s">
        <v>113</v>
      </c>
      <c r="B101" s="7"/>
      <c r="C101" s="458">
        <v>12330</v>
      </c>
      <c r="D101" s="113"/>
      <c r="E101" s="113"/>
      <c r="F101" s="142"/>
    </row>
    <row r="102" spans="1:6" s="36" customFormat="1" ht="45" hidden="1" x14ac:dyDescent="0.25">
      <c r="A102" s="434" t="s">
        <v>230</v>
      </c>
      <c r="B102" s="7"/>
      <c r="C102" s="458">
        <v>330</v>
      </c>
      <c r="D102" s="113"/>
      <c r="E102" s="113"/>
      <c r="F102" s="142"/>
    </row>
    <row r="103" spans="1:6" s="36" customFormat="1" hidden="1" x14ac:dyDescent="0.25">
      <c r="A103" s="408" t="s">
        <v>233</v>
      </c>
      <c r="B103" s="7"/>
      <c r="C103" s="458">
        <v>12000</v>
      </c>
      <c r="D103" s="113"/>
      <c r="E103" s="113"/>
      <c r="F103" s="142"/>
    </row>
    <row r="104" spans="1:6" s="36" customFormat="1" hidden="1" x14ac:dyDescent="0.25">
      <c r="A104" s="25" t="s">
        <v>111</v>
      </c>
      <c r="B104" s="7"/>
      <c r="C104" s="458">
        <v>700</v>
      </c>
      <c r="D104" s="113"/>
      <c r="E104" s="113"/>
      <c r="F104" s="142"/>
    </row>
    <row r="105" spans="1:6" s="36" customFormat="1" ht="30" hidden="1" x14ac:dyDescent="0.25">
      <c r="A105" s="25" t="s">
        <v>112</v>
      </c>
      <c r="B105" s="7"/>
      <c r="C105" s="458">
        <v>53217</v>
      </c>
      <c r="D105" s="113"/>
      <c r="E105" s="113"/>
      <c r="F105" s="142"/>
    </row>
    <row r="106" spans="1:6" s="36" customFormat="1" ht="16.5" hidden="1" customHeight="1" x14ac:dyDescent="0.25">
      <c r="A106" s="408" t="s">
        <v>234</v>
      </c>
      <c r="B106" s="7"/>
      <c r="C106" s="458">
        <v>30000</v>
      </c>
      <c r="D106" s="113"/>
      <c r="E106" s="113"/>
      <c r="F106" s="142"/>
    </row>
    <row r="107" spans="1:6" s="36" customFormat="1" hidden="1" x14ac:dyDescent="0.25">
      <c r="A107" s="408" t="s">
        <v>235</v>
      </c>
      <c r="B107" s="7"/>
      <c r="C107" s="458">
        <v>23217</v>
      </c>
      <c r="D107" s="113"/>
      <c r="E107" s="113"/>
      <c r="F107" s="142"/>
    </row>
    <row r="108" spans="1:6" s="36" customFormat="1" hidden="1" x14ac:dyDescent="0.25">
      <c r="A108" s="104" t="s">
        <v>142</v>
      </c>
      <c r="B108" s="41"/>
      <c r="C108" s="459">
        <f>C101+ROUND(C104*3.2,0)+C105</f>
        <v>67787</v>
      </c>
      <c r="D108" s="113"/>
      <c r="E108" s="113"/>
      <c r="F108" s="142"/>
    </row>
    <row r="109" spans="1:6" s="36" customFormat="1" hidden="1" x14ac:dyDescent="0.25">
      <c r="A109" s="337" t="s">
        <v>114</v>
      </c>
      <c r="B109" s="41"/>
      <c r="C109" s="459"/>
      <c r="D109" s="113"/>
      <c r="E109" s="113"/>
      <c r="F109" s="142"/>
    </row>
    <row r="110" spans="1:6" s="36" customFormat="1" hidden="1" x14ac:dyDescent="0.25">
      <c r="A110" s="34" t="s">
        <v>19</v>
      </c>
      <c r="B110" s="41"/>
      <c r="C110" s="458">
        <v>5000</v>
      </c>
      <c r="D110" s="113"/>
      <c r="E110" s="113"/>
      <c r="F110" s="142"/>
    </row>
    <row r="111" spans="1:6" s="36" customFormat="1" ht="30" hidden="1" x14ac:dyDescent="0.25">
      <c r="A111" s="37" t="s">
        <v>30</v>
      </c>
      <c r="B111" s="41"/>
      <c r="C111" s="458">
        <v>300</v>
      </c>
      <c r="D111" s="113"/>
      <c r="E111" s="113"/>
      <c r="F111" s="142"/>
    </row>
    <row r="112" spans="1:6" s="36" customFormat="1" hidden="1" x14ac:dyDescent="0.25">
      <c r="A112" s="34" t="s">
        <v>32</v>
      </c>
      <c r="B112" s="41"/>
      <c r="C112" s="458">
        <v>900</v>
      </c>
      <c r="D112" s="113"/>
      <c r="E112" s="113"/>
      <c r="F112" s="142"/>
    </row>
    <row r="113" spans="1:14" s="36" customFormat="1" hidden="1" x14ac:dyDescent="0.25">
      <c r="A113" s="34" t="s">
        <v>67</v>
      </c>
      <c r="B113" s="41"/>
      <c r="C113" s="458">
        <v>150</v>
      </c>
      <c r="D113" s="113"/>
      <c r="E113" s="113"/>
      <c r="F113" s="142"/>
    </row>
    <row r="114" spans="1:14" s="36" customFormat="1" hidden="1" x14ac:dyDescent="0.25">
      <c r="A114" s="98" t="s">
        <v>7</v>
      </c>
      <c r="B114" s="41"/>
      <c r="C114" s="459"/>
      <c r="D114" s="113"/>
      <c r="E114" s="113"/>
      <c r="F114" s="142"/>
    </row>
    <row r="115" spans="1:14" s="36" customFormat="1" ht="15.75" hidden="1" x14ac:dyDescent="0.25">
      <c r="A115" s="161" t="s">
        <v>132</v>
      </c>
      <c r="B115" s="41"/>
      <c r="C115" s="459"/>
      <c r="D115" s="113"/>
      <c r="E115" s="113"/>
      <c r="F115" s="142"/>
    </row>
    <row r="116" spans="1:14" s="36" customFormat="1" hidden="1" x14ac:dyDescent="0.25">
      <c r="A116" s="66" t="s">
        <v>58</v>
      </c>
      <c r="B116" s="91">
        <v>340</v>
      </c>
      <c r="C116" s="458">
        <v>200</v>
      </c>
      <c r="D116" s="241">
        <v>8.5</v>
      </c>
      <c r="E116" s="113">
        <f>ROUND(F116/B116,0)</f>
        <v>5</v>
      </c>
      <c r="F116" s="142">
        <f>ROUND(C116*D116,0)</f>
        <v>1700</v>
      </c>
    </row>
    <row r="117" spans="1:14" s="36" customFormat="1" hidden="1" x14ac:dyDescent="0.25">
      <c r="A117" s="92" t="s">
        <v>9</v>
      </c>
      <c r="B117" s="41"/>
      <c r="C117" s="461">
        <f t="shared" ref="C117" si="11">C116</f>
        <v>200</v>
      </c>
      <c r="D117" s="344">
        <f t="shared" ref="D117:F118" si="12">D116</f>
        <v>8.5</v>
      </c>
      <c r="E117" s="123">
        <f t="shared" si="12"/>
        <v>5</v>
      </c>
      <c r="F117" s="144">
        <f t="shared" si="12"/>
        <v>1700</v>
      </c>
      <c r="G117" s="244"/>
      <c r="H117" s="244"/>
      <c r="I117" s="244"/>
      <c r="J117" s="244"/>
      <c r="K117" s="244"/>
      <c r="L117" s="244"/>
    </row>
    <row r="118" spans="1:14" s="36" customFormat="1" ht="18" hidden="1" customHeight="1" thickBot="1" x14ac:dyDescent="0.25">
      <c r="A118" s="23" t="s">
        <v>109</v>
      </c>
      <c r="B118" s="41"/>
      <c r="C118" s="459">
        <f t="shared" ref="C118" si="13">C117</f>
        <v>200</v>
      </c>
      <c r="D118" s="247">
        <f t="shared" si="12"/>
        <v>8.5</v>
      </c>
      <c r="E118" s="143">
        <f t="shared" si="12"/>
        <v>5</v>
      </c>
      <c r="F118" s="143">
        <f t="shared" si="12"/>
        <v>1700</v>
      </c>
      <c r="G118" s="244"/>
      <c r="H118" s="244"/>
      <c r="I118" s="244"/>
      <c r="J118" s="244"/>
      <c r="K118" s="244"/>
      <c r="L118" s="244"/>
      <c r="M118" s="244"/>
      <c r="N118" s="244"/>
    </row>
    <row r="119" spans="1:14" s="75" customFormat="1" ht="15.75" hidden="1" thickBot="1" x14ac:dyDescent="0.3">
      <c r="A119" s="93" t="s">
        <v>10</v>
      </c>
      <c r="B119" s="94"/>
      <c r="C119" s="464"/>
      <c r="D119" s="272"/>
      <c r="E119" s="272"/>
      <c r="F119" s="272"/>
      <c r="G119" s="253"/>
      <c r="H119" s="253"/>
      <c r="I119" s="253"/>
      <c r="J119" s="253"/>
      <c r="K119" s="253"/>
      <c r="L119" s="253"/>
      <c r="M119" s="253"/>
      <c r="N119" s="253"/>
    </row>
    <row r="120" spans="1:14" hidden="1" x14ac:dyDescent="0.25">
      <c r="A120" s="345"/>
      <c r="B120" s="343"/>
      <c r="C120" s="458"/>
      <c r="D120" s="142"/>
      <c r="E120" s="142"/>
      <c r="F120" s="142"/>
      <c r="G120" s="253"/>
      <c r="H120" s="253"/>
      <c r="I120" s="253"/>
      <c r="J120" s="253"/>
      <c r="K120" s="253"/>
      <c r="L120" s="253"/>
      <c r="M120" s="253"/>
      <c r="N120" s="253"/>
    </row>
    <row r="121" spans="1:14" ht="24" hidden="1" customHeight="1" x14ac:dyDescent="0.25">
      <c r="A121" s="68" t="s">
        <v>79</v>
      </c>
      <c r="B121" s="41"/>
      <c r="C121" s="458"/>
      <c r="D121" s="142"/>
      <c r="E121" s="142"/>
      <c r="F121" s="142"/>
    </row>
    <row r="122" spans="1:14" ht="18.75" hidden="1" customHeight="1" x14ac:dyDescent="0.25">
      <c r="A122" s="51" t="s">
        <v>4</v>
      </c>
      <c r="B122" s="41"/>
      <c r="C122" s="458"/>
      <c r="D122" s="142"/>
      <c r="E122" s="142"/>
      <c r="F122" s="142"/>
    </row>
    <row r="123" spans="1:14" ht="29.25" hidden="1" customHeight="1" x14ac:dyDescent="0.25">
      <c r="A123" s="57" t="s">
        <v>101</v>
      </c>
      <c r="B123" s="38">
        <v>300</v>
      </c>
      <c r="C123" s="458">
        <v>1464</v>
      </c>
      <c r="D123" s="89">
        <v>13.7</v>
      </c>
      <c r="E123" s="113">
        <f t="shared" ref="E123:E128" si="14">ROUND(F123/B123,0)</f>
        <v>67</v>
      </c>
      <c r="F123" s="142">
        <f t="shared" ref="F123:F129" si="15">ROUND(C123*D123,0)</f>
        <v>20057</v>
      </c>
    </row>
    <row r="124" spans="1:14" hidden="1" x14ac:dyDescent="0.25">
      <c r="A124" s="57" t="s">
        <v>102</v>
      </c>
      <c r="B124" s="38">
        <v>300</v>
      </c>
      <c r="C124" s="458">
        <v>180</v>
      </c>
      <c r="D124" s="89">
        <v>14</v>
      </c>
      <c r="E124" s="113">
        <f t="shared" si="14"/>
        <v>8</v>
      </c>
      <c r="F124" s="142">
        <f t="shared" si="15"/>
        <v>2520</v>
      </c>
    </row>
    <row r="125" spans="1:14" ht="15.75" hidden="1" customHeight="1" x14ac:dyDescent="0.25">
      <c r="A125" s="57" t="s">
        <v>28</v>
      </c>
      <c r="B125" s="38">
        <v>300</v>
      </c>
      <c r="C125" s="458">
        <v>3400</v>
      </c>
      <c r="D125" s="89">
        <v>5.7</v>
      </c>
      <c r="E125" s="113">
        <f t="shared" si="14"/>
        <v>65</v>
      </c>
      <c r="F125" s="142">
        <f t="shared" si="15"/>
        <v>19380</v>
      </c>
    </row>
    <row r="126" spans="1:14" hidden="1" x14ac:dyDescent="0.25">
      <c r="A126" s="57" t="s">
        <v>23</v>
      </c>
      <c r="B126" s="38">
        <v>340</v>
      </c>
      <c r="C126" s="458">
        <v>1800</v>
      </c>
      <c r="D126" s="89">
        <v>7.7</v>
      </c>
      <c r="E126" s="113">
        <f t="shared" si="14"/>
        <v>41</v>
      </c>
      <c r="F126" s="142">
        <f t="shared" si="15"/>
        <v>13860</v>
      </c>
    </row>
    <row r="127" spans="1:14" hidden="1" x14ac:dyDescent="0.25">
      <c r="A127" s="57" t="s">
        <v>24</v>
      </c>
      <c r="B127" s="38">
        <v>330</v>
      </c>
      <c r="C127" s="458">
        <v>1450</v>
      </c>
      <c r="D127" s="89">
        <v>7.8</v>
      </c>
      <c r="E127" s="113">
        <f t="shared" si="14"/>
        <v>34</v>
      </c>
      <c r="F127" s="142">
        <f t="shared" si="15"/>
        <v>11310</v>
      </c>
    </row>
    <row r="128" spans="1:14" hidden="1" x14ac:dyDescent="0.25">
      <c r="A128" s="57" t="s">
        <v>173</v>
      </c>
      <c r="B128" s="38">
        <v>330</v>
      </c>
      <c r="C128" s="458">
        <v>350</v>
      </c>
      <c r="D128" s="89">
        <v>8</v>
      </c>
      <c r="E128" s="113">
        <f t="shared" si="14"/>
        <v>8</v>
      </c>
      <c r="F128" s="142">
        <f t="shared" si="15"/>
        <v>2800</v>
      </c>
    </row>
    <row r="129" spans="1:6" ht="15.75" hidden="1" customHeight="1" x14ac:dyDescent="0.25">
      <c r="A129" s="57"/>
      <c r="B129" s="38">
        <v>300</v>
      </c>
      <c r="C129" s="458"/>
      <c r="D129" s="89"/>
      <c r="E129" s="113"/>
      <c r="F129" s="142">
        <f t="shared" si="15"/>
        <v>0</v>
      </c>
    </row>
    <row r="130" spans="1:6" s="36" customFormat="1" ht="17.25" hidden="1" customHeight="1" x14ac:dyDescent="0.2">
      <c r="A130" s="90" t="s">
        <v>5</v>
      </c>
      <c r="B130" s="58"/>
      <c r="C130" s="459">
        <f>SUM(C123:C128)</f>
        <v>8644</v>
      </c>
      <c r="D130" s="125">
        <f>F130/C130</f>
        <v>8.0896575659416943</v>
      </c>
      <c r="E130" s="104">
        <f>SUM(E123:E128)</f>
        <v>223</v>
      </c>
      <c r="F130" s="143">
        <f>SUM(F123:F129)</f>
        <v>69927</v>
      </c>
    </row>
    <row r="131" spans="1:6" s="36" customFormat="1" ht="17.25" hidden="1" customHeight="1" x14ac:dyDescent="0.25">
      <c r="A131" s="266" t="s">
        <v>174</v>
      </c>
      <c r="B131" s="6"/>
      <c r="C131" s="458"/>
      <c r="D131" s="113"/>
      <c r="E131" s="113"/>
      <c r="F131" s="142"/>
    </row>
    <row r="132" spans="1:6" s="36" customFormat="1" ht="18" hidden="1" customHeight="1" x14ac:dyDescent="0.25">
      <c r="A132" s="17" t="s">
        <v>113</v>
      </c>
      <c r="B132" s="6"/>
      <c r="C132" s="458">
        <v>34424</v>
      </c>
      <c r="D132" s="113"/>
      <c r="E132" s="113"/>
      <c r="F132" s="142"/>
    </row>
    <row r="133" spans="1:6" s="36" customFormat="1" ht="45" hidden="1" x14ac:dyDescent="0.25">
      <c r="A133" s="434" t="s">
        <v>230</v>
      </c>
      <c r="B133" s="6"/>
      <c r="C133" s="458">
        <v>7200</v>
      </c>
      <c r="D133" s="113"/>
      <c r="E133" s="113"/>
      <c r="F133" s="142"/>
    </row>
    <row r="134" spans="1:6" s="36" customFormat="1" hidden="1" x14ac:dyDescent="0.25">
      <c r="A134" s="408" t="s">
        <v>233</v>
      </c>
      <c r="B134" s="6"/>
      <c r="C134" s="458">
        <v>27224</v>
      </c>
      <c r="D134" s="113"/>
      <c r="E134" s="113"/>
      <c r="F134" s="142"/>
    </row>
    <row r="135" spans="1:6" s="36" customFormat="1" hidden="1" x14ac:dyDescent="0.25">
      <c r="A135" s="25" t="s">
        <v>111</v>
      </c>
      <c r="B135" s="6"/>
      <c r="C135" s="458">
        <v>10007</v>
      </c>
      <c r="D135" s="113"/>
      <c r="E135" s="113"/>
      <c r="F135" s="142"/>
    </row>
    <row r="136" spans="1:6" s="36" customFormat="1" ht="30" hidden="1" x14ac:dyDescent="0.25">
      <c r="A136" s="25" t="s">
        <v>112</v>
      </c>
      <c r="B136" s="6"/>
      <c r="C136" s="458">
        <v>500</v>
      </c>
      <c r="D136" s="113"/>
      <c r="E136" s="113"/>
      <c r="F136" s="142"/>
    </row>
    <row r="137" spans="1:6" s="36" customFormat="1" ht="30" hidden="1" x14ac:dyDescent="0.25">
      <c r="A137" s="411" t="s">
        <v>297</v>
      </c>
      <c r="B137" s="6"/>
      <c r="C137" s="458">
        <v>500</v>
      </c>
      <c r="D137" s="113"/>
      <c r="E137" s="113"/>
      <c r="F137" s="142"/>
    </row>
    <row r="138" spans="1:6" s="36" customFormat="1" ht="14.25" hidden="1" customHeight="1" x14ac:dyDescent="0.25">
      <c r="A138" s="198" t="s">
        <v>142</v>
      </c>
      <c r="B138" s="6"/>
      <c r="C138" s="459">
        <f t="shared" ref="C138" si="16">C132+ROUND(C135*3.2,0)+C136</f>
        <v>66946</v>
      </c>
      <c r="D138" s="113"/>
      <c r="E138" s="113"/>
      <c r="F138" s="142"/>
    </row>
    <row r="139" spans="1:6" s="36" customFormat="1" hidden="1" x14ac:dyDescent="0.25">
      <c r="A139" s="308" t="s">
        <v>114</v>
      </c>
      <c r="B139" s="6"/>
      <c r="C139" s="458"/>
      <c r="D139" s="113"/>
      <c r="E139" s="113"/>
      <c r="F139" s="142"/>
    </row>
    <row r="140" spans="1:6" s="36" customFormat="1" ht="30" hidden="1" x14ac:dyDescent="0.25">
      <c r="A140" s="25" t="s">
        <v>244</v>
      </c>
      <c r="B140" s="6"/>
      <c r="C140" s="458">
        <v>5789</v>
      </c>
      <c r="D140" s="113"/>
      <c r="E140" s="113"/>
      <c r="F140" s="142"/>
    </row>
    <row r="141" spans="1:6" s="36" customFormat="1" ht="30" hidden="1" x14ac:dyDescent="0.25">
      <c r="A141" s="25" t="s">
        <v>245</v>
      </c>
      <c r="B141" s="6"/>
      <c r="C141" s="458">
        <v>5675</v>
      </c>
      <c r="D141" s="113"/>
      <c r="E141" s="113"/>
      <c r="F141" s="142"/>
    </row>
    <row r="142" spans="1:6" s="36" customFormat="1" hidden="1" x14ac:dyDescent="0.25">
      <c r="A142" s="25" t="s">
        <v>17</v>
      </c>
      <c r="B142" s="6"/>
      <c r="C142" s="458">
        <v>2114</v>
      </c>
      <c r="D142" s="113"/>
      <c r="E142" s="113"/>
      <c r="F142" s="142"/>
    </row>
    <row r="143" spans="1:6" s="36" customFormat="1" hidden="1" x14ac:dyDescent="0.25">
      <c r="A143" s="25" t="s">
        <v>55</v>
      </c>
      <c r="B143" s="6"/>
      <c r="C143" s="458">
        <v>2800</v>
      </c>
      <c r="D143" s="113"/>
      <c r="E143" s="113"/>
      <c r="F143" s="142"/>
    </row>
    <row r="144" spans="1:6" s="36" customFormat="1" hidden="1" x14ac:dyDescent="0.25">
      <c r="A144" s="25" t="s">
        <v>19</v>
      </c>
      <c r="B144" s="6"/>
      <c r="C144" s="458">
        <v>6983</v>
      </c>
      <c r="D144" s="113"/>
      <c r="E144" s="113"/>
      <c r="F144" s="142"/>
    </row>
    <row r="145" spans="1:6" s="36" customFormat="1" ht="30" hidden="1" x14ac:dyDescent="0.25">
      <c r="A145" s="25" t="s">
        <v>154</v>
      </c>
      <c r="B145" s="6"/>
      <c r="C145" s="458">
        <v>200</v>
      </c>
      <c r="D145" s="113"/>
      <c r="E145" s="113"/>
      <c r="F145" s="142"/>
    </row>
    <row r="146" spans="1:6" s="36" customFormat="1" hidden="1" x14ac:dyDescent="0.25">
      <c r="A146" s="25" t="s">
        <v>309</v>
      </c>
      <c r="B146" s="6"/>
      <c r="C146" s="458">
        <v>2000</v>
      </c>
      <c r="D146" s="113"/>
      <c r="E146" s="113"/>
      <c r="F146" s="142"/>
    </row>
    <row r="147" spans="1:6" s="36" customFormat="1" ht="30" hidden="1" x14ac:dyDescent="0.25">
      <c r="A147" s="25" t="s">
        <v>310</v>
      </c>
      <c r="B147" s="6"/>
      <c r="C147" s="458">
        <v>50</v>
      </c>
      <c r="D147" s="113"/>
      <c r="E147" s="113"/>
      <c r="F147" s="142"/>
    </row>
    <row r="148" spans="1:6" s="36" customFormat="1" hidden="1" x14ac:dyDescent="0.25">
      <c r="A148" s="25" t="s">
        <v>308</v>
      </c>
      <c r="B148" s="6"/>
      <c r="C148" s="458">
        <v>14848</v>
      </c>
      <c r="D148" s="113"/>
      <c r="E148" s="113"/>
      <c r="F148" s="142"/>
    </row>
    <row r="149" spans="1:6" s="36" customFormat="1" hidden="1" x14ac:dyDescent="0.25">
      <c r="A149" s="25" t="s">
        <v>155</v>
      </c>
      <c r="B149" s="6"/>
      <c r="C149" s="458">
        <v>1220</v>
      </c>
      <c r="D149" s="113"/>
      <c r="E149" s="113"/>
      <c r="F149" s="142"/>
    </row>
    <row r="150" spans="1:6" s="36" customFormat="1" hidden="1" x14ac:dyDescent="0.25">
      <c r="A150" s="25" t="s">
        <v>52</v>
      </c>
      <c r="B150" s="6"/>
      <c r="C150" s="458">
        <v>300</v>
      </c>
      <c r="D150" s="113"/>
      <c r="E150" s="113"/>
      <c r="F150" s="142"/>
    </row>
    <row r="151" spans="1:6" s="36" customFormat="1" hidden="1" x14ac:dyDescent="0.25">
      <c r="A151" s="25" t="s">
        <v>56</v>
      </c>
      <c r="B151" s="6"/>
      <c r="C151" s="458">
        <v>480</v>
      </c>
      <c r="D151" s="113"/>
      <c r="E151" s="113"/>
      <c r="F151" s="142"/>
    </row>
    <row r="152" spans="1:6" s="36" customFormat="1" ht="30" hidden="1" x14ac:dyDescent="0.25">
      <c r="A152" s="25" t="s">
        <v>311</v>
      </c>
      <c r="B152" s="6"/>
      <c r="C152" s="458">
        <v>48</v>
      </c>
      <c r="D152" s="113"/>
      <c r="E152" s="113"/>
      <c r="F152" s="142"/>
    </row>
    <row r="153" spans="1:6" s="36" customFormat="1" ht="15" hidden="1" customHeight="1" x14ac:dyDescent="0.25">
      <c r="A153" s="25" t="s">
        <v>246</v>
      </c>
      <c r="B153" s="6"/>
      <c r="C153" s="458">
        <v>2176</v>
      </c>
      <c r="D153" s="113"/>
      <c r="E153" s="113"/>
      <c r="F153" s="142"/>
    </row>
    <row r="154" spans="1:6" s="36" customFormat="1" ht="45" hidden="1" x14ac:dyDescent="0.25">
      <c r="A154" s="25" t="s">
        <v>247</v>
      </c>
      <c r="B154" s="6"/>
      <c r="C154" s="458">
        <v>799</v>
      </c>
      <c r="D154" s="113"/>
      <c r="E154" s="113"/>
      <c r="F154" s="142"/>
    </row>
    <row r="155" spans="1:6" s="36" customFormat="1" hidden="1" x14ac:dyDescent="0.25">
      <c r="A155" s="25" t="s">
        <v>18</v>
      </c>
      <c r="B155" s="6"/>
      <c r="C155" s="458">
        <v>5988</v>
      </c>
      <c r="D155" s="113"/>
      <c r="E155" s="113"/>
      <c r="F155" s="142"/>
    </row>
    <row r="156" spans="1:6" s="36" customFormat="1" hidden="1" x14ac:dyDescent="0.25">
      <c r="A156" s="25" t="s">
        <v>152</v>
      </c>
      <c r="B156" s="6"/>
      <c r="C156" s="458">
        <v>13183</v>
      </c>
      <c r="D156" s="113"/>
      <c r="E156" s="113"/>
      <c r="F156" s="142"/>
    </row>
    <row r="157" spans="1:6" s="36" customFormat="1" hidden="1" x14ac:dyDescent="0.25">
      <c r="A157" s="25" t="s">
        <v>16</v>
      </c>
      <c r="B157" s="6"/>
      <c r="C157" s="458">
        <v>280</v>
      </c>
      <c r="D157" s="113"/>
      <c r="E157" s="113"/>
      <c r="F157" s="142"/>
    </row>
    <row r="158" spans="1:6" s="36" customFormat="1" hidden="1" x14ac:dyDescent="0.25">
      <c r="A158" s="25" t="s">
        <v>53</v>
      </c>
      <c r="B158" s="6"/>
      <c r="C158" s="458">
        <v>3000</v>
      </c>
      <c r="D158" s="113"/>
      <c r="E158" s="113"/>
      <c r="F158" s="142"/>
    </row>
    <row r="159" spans="1:6" s="36" customFormat="1" hidden="1" x14ac:dyDescent="0.25">
      <c r="A159" s="25" t="s">
        <v>153</v>
      </c>
      <c r="B159" s="6"/>
      <c r="C159" s="458">
        <v>900</v>
      </c>
      <c r="D159" s="113"/>
      <c r="E159" s="113"/>
      <c r="F159" s="142"/>
    </row>
    <row r="160" spans="1:6" s="36" customFormat="1" ht="36.75" hidden="1" customHeight="1" x14ac:dyDescent="0.25">
      <c r="A160" s="25" t="s">
        <v>320</v>
      </c>
      <c r="B160" s="6"/>
      <c r="C160" s="458"/>
      <c r="D160" s="113"/>
      <c r="E160" s="113"/>
      <c r="F160" s="142"/>
    </row>
    <row r="161" spans="1:6" s="36" customFormat="1" ht="15.75" hidden="1" x14ac:dyDescent="0.25">
      <c r="A161" s="158" t="s">
        <v>7</v>
      </c>
      <c r="B161" s="41"/>
      <c r="C161" s="458"/>
      <c r="D161" s="113"/>
      <c r="E161" s="113"/>
      <c r="F161" s="142"/>
    </row>
    <row r="162" spans="1:6" s="36" customFormat="1" ht="20.25" hidden="1" customHeight="1" x14ac:dyDescent="0.25">
      <c r="A162" s="161" t="s">
        <v>20</v>
      </c>
      <c r="B162" s="38"/>
      <c r="C162" s="458"/>
      <c r="D162" s="89"/>
      <c r="E162" s="113"/>
      <c r="F162" s="142"/>
    </row>
    <row r="163" spans="1:6" s="36" customFormat="1" ht="20.25" hidden="1" customHeight="1" x14ac:dyDescent="0.25">
      <c r="A163" s="57" t="s">
        <v>139</v>
      </c>
      <c r="B163" s="38">
        <v>300</v>
      </c>
      <c r="C163" s="458">
        <v>1300</v>
      </c>
      <c r="D163" s="89">
        <v>13.5</v>
      </c>
      <c r="E163" s="113">
        <f>ROUND(F163/B163,0)</f>
        <v>59</v>
      </c>
      <c r="F163" s="142">
        <f>ROUND(C163*D163,0)</f>
        <v>17550</v>
      </c>
    </row>
    <row r="164" spans="1:6" s="36" customFormat="1" ht="18.75" hidden="1" customHeight="1" x14ac:dyDescent="0.25">
      <c r="A164" s="160" t="s">
        <v>24</v>
      </c>
      <c r="B164" s="38">
        <v>240</v>
      </c>
      <c r="C164" s="458">
        <v>677</v>
      </c>
      <c r="D164" s="89">
        <v>7</v>
      </c>
      <c r="E164" s="113">
        <f>ROUND(F164/B164,0)</f>
        <v>20</v>
      </c>
      <c r="F164" s="142">
        <f>ROUND(C164*D164,0)</f>
        <v>4739</v>
      </c>
    </row>
    <row r="165" spans="1:6" s="36" customFormat="1" ht="18.75" hidden="1" customHeight="1" x14ac:dyDescent="0.25">
      <c r="A165" s="160" t="s">
        <v>23</v>
      </c>
      <c r="B165" s="38">
        <v>240</v>
      </c>
      <c r="C165" s="458">
        <v>120</v>
      </c>
      <c r="D165" s="89">
        <v>3</v>
      </c>
      <c r="E165" s="113">
        <f>ROUND(F165/B165,0)</f>
        <v>2</v>
      </c>
      <c r="F165" s="142">
        <f>ROUND(C165*D165,0)</f>
        <v>360</v>
      </c>
    </row>
    <row r="166" spans="1:6" s="36" customFormat="1" ht="18.75" hidden="1" customHeight="1" x14ac:dyDescent="0.25">
      <c r="A166" s="92" t="s">
        <v>134</v>
      </c>
      <c r="B166" s="162"/>
      <c r="C166" s="461">
        <f>C164+C165+C163</f>
        <v>2097</v>
      </c>
      <c r="D166" s="342">
        <f t="shared" ref="D166" si="17">F166/C166</f>
        <v>10.80066762041011</v>
      </c>
      <c r="E166" s="144">
        <f t="shared" ref="E166:F166" si="18">E164+E165+E163</f>
        <v>81</v>
      </c>
      <c r="F166" s="144">
        <f t="shared" si="18"/>
        <v>22649</v>
      </c>
    </row>
    <row r="167" spans="1:6" s="36" customFormat="1" ht="24.75" hidden="1" customHeight="1" thickBot="1" x14ac:dyDescent="0.3">
      <c r="A167" s="23" t="s">
        <v>109</v>
      </c>
      <c r="B167" s="59"/>
      <c r="C167" s="459">
        <f>C166</f>
        <v>2097</v>
      </c>
      <c r="D167" s="342">
        <f t="shared" ref="D167:F167" si="19">D166</f>
        <v>10.80066762041011</v>
      </c>
      <c r="E167" s="143">
        <f t="shared" si="19"/>
        <v>81</v>
      </c>
      <c r="F167" s="143">
        <f t="shared" si="19"/>
        <v>22649</v>
      </c>
    </row>
    <row r="168" spans="1:6" s="75" customFormat="1" ht="16.5" hidden="1" customHeight="1" thickBot="1" x14ac:dyDescent="0.3">
      <c r="A168" s="93" t="s">
        <v>10</v>
      </c>
      <c r="B168" s="94"/>
      <c r="C168" s="463"/>
      <c r="D168" s="95"/>
      <c r="E168" s="95"/>
      <c r="F168" s="95"/>
    </row>
    <row r="169" spans="1:6" ht="16.5" hidden="1" customHeight="1" x14ac:dyDescent="0.25">
      <c r="A169" s="345"/>
      <c r="B169" s="343"/>
      <c r="C169" s="458"/>
      <c r="D169" s="142"/>
      <c r="E169" s="142"/>
      <c r="F169" s="142"/>
    </row>
    <row r="170" spans="1:6" ht="29.25" hidden="1" x14ac:dyDescent="0.25">
      <c r="A170" s="210" t="s">
        <v>129</v>
      </c>
      <c r="B170" s="38"/>
      <c r="C170" s="458"/>
      <c r="D170" s="142"/>
      <c r="E170" s="142"/>
      <c r="F170" s="142"/>
    </row>
    <row r="171" spans="1:6" ht="16.5" hidden="1" customHeight="1" x14ac:dyDescent="0.25">
      <c r="A171" s="51" t="s">
        <v>4</v>
      </c>
      <c r="B171" s="38"/>
      <c r="C171" s="458"/>
      <c r="D171" s="142"/>
      <c r="E171" s="142"/>
      <c r="F171" s="142"/>
    </row>
    <row r="172" spans="1:6" ht="16.5" hidden="1" customHeight="1" x14ac:dyDescent="0.25">
      <c r="A172" s="35" t="s">
        <v>11</v>
      </c>
      <c r="B172" s="38">
        <v>320</v>
      </c>
      <c r="C172" s="458">
        <v>1736</v>
      </c>
      <c r="D172" s="89">
        <v>7</v>
      </c>
      <c r="E172" s="113">
        <f t="shared" ref="E172:E185" si="20">ROUND(F172/B172,0)</f>
        <v>38</v>
      </c>
      <c r="F172" s="142">
        <f t="shared" ref="F172:F188" si="21">ROUND(C172*D172,0)</f>
        <v>12152</v>
      </c>
    </row>
    <row r="173" spans="1:6" ht="18" hidden="1" customHeight="1" x14ac:dyDescent="0.25">
      <c r="A173" s="35" t="s">
        <v>60</v>
      </c>
      <c r="B173" s="38">
        <v>320</v>
      </c>
      <c r="C173" s="458">
        <v>253</v>
      </c>
      <c r="D173" s="89">
        <v>9</v>
      </c>
      <c r="E173" s="113">
        <f t="shared" si="20"/>
        <v>7</v>
      </c>
      <c r="F173" s="142">
        <f t="shared" si="21"/>
        <v>2277</v>
      </c>
    </row>
    <row r="174" spans="1:6" ht="18" hidden="1" customHeight="1" x14ac:dyDescent="0.25">
      <c r="A174" s="35" t="s">
        <v>12</v>
      </c>
      <c r="B174" s="38">
        <v>320</v>
      </c>
      <c r="C174" s="458">
        <v>1077.8</v>
      </c>
      <c r="D174" s="89">
        <v>7</v>
      </c>
      <c r="E174" s="113">
        <f t="shared" si="20"/>
        <v>24</v>
      </c>
      <c r="F174" s="142">
        <f t="shared" si="21"/>
        <v>7545</v>
      </c>
    </row>
    <row r="175" spans="1:6" ht="15.75" hidden="1" customHeight="1" x14ac:dyDescent="0.25">
      <c r="A175" s="35" t="s">
        <v>35</v>
      </c>
      <c r="B175" s="38">
        <v>320</v>
      </c>
      <c r="C175" s="458">
        <v>470</v>
      </c>
      <c r="D175" s="89">
        <v>14</v>
      </c>
      <c r="E175" s="113">
        <f t="shared" si="20"/>
        <v>21</v>
      </c>
      <c r="F175" s="142">
        <f t="shared" si="21"/>
        <v>6580</v>
      </c>
    </row>
    <row r="176" spans="1:6" ht="15.75" hidden="1" customHeight="1" x14ac:dyDescent="0.25">
      <c r="A176" s="35" t="s">
        <v>34</v>
      </c>
      <c r="B176" s="38">
        <v>320</v>
      </c>
      <c r="C176" s="458">
        <v>250</v>
      </c>
      <c r="D176" s="89">
        <v>10</v>
      </c>
      <c r="E176" s="113">
        <f t="shared" si="20"/>
        <v>8</v>
      </c>
      <c r="F176" s="142">
        <f t="shared" si="21"/>
        <v>2500</v>
      </c>
    </row>
    <row r="177" spans="1:6" ht="18.75" hidden="1" customHeight="1" x14ac:dyDescent="0.25">
      <c r="A177" s="35" t="s">
        <v>63</v>
      </c>
      <c r="B177" s="38">
        <v>320</v>
      </c>
      <c r="C177" s="458">
        <v>430</v>
      </c>
      <c r="D177" s="89">
        <v>13</v>
      </c>
      <c r="E177" s="113">
        <f t="shared" si="20"/>
        <v>17</v>
      </c>
      <c r="F177" s="142">
        <f t="shared" si="21"/>
        <v>5590</v>
      </c>
    </row>
    <row r="178" spans="1:6" ht="18" hidden="1" customHeight="1" x14ac:dyDescent="0.25">
      <c r="A178" s="35" t="s">
        <v>68</v>
      </c>
      <c r="B178" s="38">
        <v>320</v>
      </c>
      <c r="C178" s="458">
        <v>160</v>
      </c>
      <c r="D178" s="89">
        <v>14.5</v>
      </c>
      <c r="E178" s="113">
        <f t="shared" si="20"/>
        <v>7</v>
      </c>
      <c r="F178" s="142">
        <f t="shared" si="21"/>
        <v>2320</v>
      </c>
    </row>
    <row r="179" spans="1:6" ht="15.75" hidden="1" customHeight="1" x14ac:dyDescent="0.25">
      <c r="A179" s="35" t="s">
        <v>69</v>
      </c>
      <c r="B179" s="38">
        <v>320</v>
      </c>
      <c r="C179" s="458">
        <v>100</v>
      </c>
      <c r="D179" s="89">
        <v>9</v>
      </c>
      <c r="E179" s="113">
        <f t="shared" si="20"/>
        <v>3</v>
      </c>
      <c r="F179" s="142">
        <f t="shared" si="21"/>
        <v>900</v>
      </c>
    </row>
    <row r="180" spans="1:6" ht="18" hidden="1" customHeight="1" x14ac:dyDescent="0.25">
      <c r="A180" s="35" t="s">
        <v>44</v>
      </c>
      <c r="B180" s="38">
        <v>320</v>
      </c>
      <c r="C180" s="458">
        <v>200</v>
      </c>
      <c r="D180" s="89">
        <v>15.5</v>
      </c>
      <c r="E180" s="113">
        <f t="shared" si="20"/>
        <v>10</v>
      </c>
      <c r="F180" s="142">
        <f t="shared" si="21"/>
        <v>3100</v>
      </c>
    </row>
    <row r="181" spans="1:6" ht="15.75" hidden="1" customHeight="1" x14ac:dyDescent="0.25">
      <c r="A181" s="35" t="s">
        <v>62</v>
      </c>
      <c r="B181" s="38">
        <v>320</v>
      </c>
      <c r="C181" s="458">
        <v>500</v>
      </c>
      <c r="D181" s="89">
        <v>13</v>
      </c>
      <c r="E181" s="113">
        <f t="shared" si="20"/>
        <v>20</v>
      </c>
      <c r="F181" s="142">
        <f t="shared" si="21"/>
        <v>6500</v>
      </c>
    </row>
    <row r="182" spans="1:6" ht="15.75" hidden="1" customHeight="1" x14ac:dyDescent="0.25">
      <c r="A182" s="35" t="s">
        <v>58</v>
      </c>
      <c r="B182" s="38">
        <v>320</v>
      </c>
      <c r="C182" s="458">
        <v>760</v>
      </c>
      <c r="D182" s="89">
        <v>11</v>
      </c>
      <c r="E182" s="113">
        <f t="shared" si="20"/>
        <v>26</v>
      </c>
      <c r="F182" s="142">
        <f t="shared" si="21"/>
        <v>8360</v>
      </c>
    </row>
    <row r="183" spans="1:6" ht="18" hidden="1" customHeight="1" x14ac:dyDescent="0.25">
      <c r="A183" s="35" t="s">
        <v>70</v>
      </c>
      <c r="B183" s="38">
        <v>320</v>
      </c>
      <c r="C183" s="458">
        <v>295</v>
      </c>
      <c r="D183" s="89">
        <v>23.5</v>
      </c>
      <c r="E183" s="113">
        <f t="shared" si="20"/>
        <v>22</v>
      </c>
      <c r="F183" s="142">
        <f t="shared" si="21"/>
        <v>6933</v>
      </c>
    </row>
    <row r="184" spans="1:6" ht="18" hidden="1" customHeight="1" x14ac:dyDescent="0.25">
      <c r="A184" s="35" t="s">
        <v>175</v>
      </c>
      <c r="B184" s="38">
        <v>320</v>
      </c>
      <c r="C184" s="458">
        <v>1000</v>
      </c>
      <c r="D184" s="239">
        <v>13.5</v>
      </c>
      <c r="E184" s="113">
        <f t="shared" si="20"/>
        <v>42</v>
      </c>
      <c r="F184" s="142">
        <f t="shared" si="21"/>
        <v>13500</v>
      </c>
    </row>
    <row r="185" spans="1:6" ht="15.75" hidden="1" customHeight="1" x14ac:dyDescent="0.25">
      <c r="A185" s="35" t="s">
        <v>27</v>
      </c>
      <c r="B185" s="38">
        <v>310</v>
      </c>
      <c r="C185" s="458">
        <v>3765</v>
      </c>
      <c r="D185" s="239">
        <v>6</v>
      </c>
      <c r="E185" s="113">
        <f t="shared" si="20"/>
        <v>73</v>
      </c>
      <c r="F185" s="142">
        <f t="shared" si="21"/>
        <v>22590</v>
      </c>
    </row>
    <row r="186" spans="1:6" ht="15.75" hidden="1" customHeight="1" x14ac:dyDescent="0.25">
      <c r="A186" s="35"/>
      <c r="B186" s="38">
        <v>340</v>
      </c>
      <c r="C186" s="458"/>
      <c r="D186" s="239"/>
      <c r="E186" s="113"/>
      <c r="F186" s="142">
        <f t="shared" si="21"/>
        <v>0</v>
      </c>
    </row>
    <row r="187" spans="1:6" ht="15.75" hidden="1" customHeight="1" x14ac:dyDescent="0.25">
      <c r="A187" s="35"/>
      <c r="B187" s="38">
        <v>320</v>
      </c>
      <c r="C187" s="458"/>
      <c r="D187" s="239"/>
      <c r="E187" s="113"/>
      <c r="F187" s="142">
        <f t="shared" si="21"/>
        <v>0</v>
      </c>
    </row>
    <row r="188" spans="1:6" ht="15.75" hidden="1" customHeight="1" x14ac:dyDescent="0.25">
      <c r="A188" s="35"/>
      <c r="B188" s="38">
        <v>320</v>
      </c>
      <c r="C188" s="458"/>
      <c r="D188" s="239"/>
      <c r="E188" s="113"/>
      <c r="F188" s="142">
        <f t="shared" si="21"/>
        <v>0</v>
      </c>
    </row>
    <row r="189" spans="1:6" s="36" customFormat="1" ht="18" hidden="1" customHeight="1" x14ac:dyDescent="0.25">
      <c r="A189" s="90" t="s">
        <v>5</v>
      </c>
      <c r="B189" s="38"/>
      <c r="C189" s="459">
        <f t="shared" ref="C189" si="22">SUM(C172:C188)</f>
        <v>10996.8</v>
      </c>
      <c r="D189" s="346">
        <f>F189/C189</f>
        <v>9.1705768950967563</v>
      </c>
      <c r="E189" s="143">
        <f>SUM(E172:E188)</f>
        <v>318</v>
      </c>
      <c r="F189" s="143">
        <f>SUM(F172:F188)</f>
        <v>100847</v>
      </c>
    </row>
    <row r="190" spans="1:6" s="36" customFormat="1" ht="16.5" hidden="1" customHeight="1" x14ac:dyDescent="0.25">
      <c r="A190" s="35" t="s">
        <v>188</v>
      </c>
      <c r="B190" s="38">
        <v>350</v>
      </c>
      <c r="C190" s="458"/>
      <c r="D190" s="89">
        <v>30</v>
      </c>
      <c r="E190" s="113"/>
      <c r="F190" s="142">
        <f>ROUND(C190*D190,0)</f>
        <v>0</v>
      </c>
    </row>
    <row r="191" spans="1:6" s="36" customFormat="1" ht="16.5" hidden="1" customHeight="1" x14ac:dyDescent="0.25">
      <c r="A191" s="90" t="s">
        <v>189</v>
      </c>
      <c r="B191" s="38"/>
      <c r="C191" s="459">
        <f t="shared" ref="C191" si="23">C189+C190</f>
        <v>10996.8</v>
      </c>
      <c r="D191" s="125">
        <f>F191/C191</f>
        <v>9.1705768950967563</v>
      </c>
      <c r="E191" s="143">
        <f t="shared" ref="E191:F191" si="24">E189+E190</f>
        <v>318</v>
      </c>
      <c r="F191" s="143">
        <f t="shared" si="24"/>
        <v>100847</v>
      </c>
    </row>
    <row r="192" spans="1:6" s="36" customFormat="1" ht="17.25" hidden="1" customHeight="1" x14ac:dyDescent="0.25">
      <c r="A192" s="16" t="s">
        <v>174</v>
      </c>
      <c r="B192" s="7"/>
      <c r="C192" s="458"/>
      <c r="D192" s="113"/>
      <c r="E192" s="113"/>
      <c r="F192" s="142"/>
    </row>
    <row r="193" spans="1:6" s="36" customFormat="1" ht="18.75" hidden="1" customHeight="1" x14ac:dyDescent="0.25">
      <c r="A193" s="17" t="s">
        <v>113</v>
      </c>
      <c r="B193" s="7"/>
      <c r="C193" s="458">
        <v>76630</v>
      </c>
      <c r="D193" s="113"/>
      <c r="E193" s="113"/>
      <c r="F193" s="142"/>
    </row>
    <row r="194" spans="1:6" s="36" customFormat="1" hidden="1" x14ac:dyDescent="0.25">
      <c r="A194" s="435" t="s">
        <v>215</v>
      </c>
      <c r="B194" s="7"/>
      <c r="C194" s="458">
        <v>6630</v>
      </c>
      <c r="D194" s="113"/>
      <c r="E194" s="113"/>
      <c r="F194" s="142"/>
    </row>
    <row r="195" spans="1:6" s="36" customFormat="1" ht="45" hidden="1" x14ac:dyDescent="0.25">
      <c r="A195" s="408" t="s">
        <v>230</v>
      </c>
      <c r="B195" s="7"/>
      <c r="C195" s="458">
        <v>10000</v>
      </c>
      <c r="D195" s="113"/>
      <c r="E195" s="113"/>
      <c r="F195" s="142"/>
    </row>
    <row r="196" spans="1:6" s="36" customFormat="1" hidden="1" x14ac:dyDescent="0.25">
      <c r="A196" s="408" t="s">
        <v>233</v>
      </c>
      <c r="B196" s="7"/>
      <c r="C196" s="458">
        <v>60000</v>
      </c>
      <c r="D196" s="113"/>
      <c r="E196" s="113"/>
      <c r="F196" s="142"/>
    </row>
    <row r="197" spans="1:6" s="36" customFormat="1" hidden="1" x14ac:dyDescent="0.25">
      <c r="A197" s="25" t="s">
        <v>111</v>
      </c>
      <c r="B197" s="7"/>
      <c r="C197" s="458">
        <v>4450</v>
      </c>
      <c r="D197" s="113"/>
      <c r="E197" s="113"/>
      <c r="F197" s="142"/>
    </row>
    <row r="198" spans="1:6" s="36" customFormat="1" ht="30" hidden="1" x14ac:dyDescent="0.25">
      <c r="A198" s="25" t="s">
        <v>112</v>
      </c>
      <c r="B198" s="7"/>
      <c r="C198" s="458">
        <v>36086</v>
      </c>
      <c r="D198" s="113"/>
      <c r="E198" s="113"/>
      <c r="F198" s="142"/>
    </row>
    <row r="199" spans="1:6" s="36" customFormat="1" ht="17.25" hidden="1" customHeight="1" x14ac:dyDescent="0.25">
      <c r="A199" s="408" t="s">
        <v>234</v>
      </c>
      <c r="B199" s="7"/>
      <c r="C199" s="458">
        <v>25000</v>
      </c>
      <c r="D199" s="113"/>
      <c r="E199" s="113"/>
      <c r="F199" s="142"/>
    </row>
    <row r="200" spans="1:6" s="36" customFormat="1" hidden="1" x14ac:dyDescent="0.25">
      <c r="A200" s="408" t="s">
        <v>235</v>
      </c>
      <c r="B200" s="7"/>
      <c r="C200" s="458">
        <v>11086</v>
      </c>
      <c r="D200" s="113"/>
      <c r="E200" s="113"/>
      <c r="F200" s="142"/>
    </row>
    <row r="201" spans="1:6" s="36" customFormat="1" ht="17.25" hidden="1" customHeight="1" x14ac:dyDescent="0.25">
      <c r="A201" s="198" t="s">
        <v>142</v>
      </c>
      <c r="B201" s="7"/>
      <c r="C201" s="459">
        <f>C193+C197*3.2+C198</f>
        <v>126956</v>
      </c>
      <c r="D201" s="113"/>
      <c r="E201" s="113"/>
      <c r="F201" s="142"/>
    </row>
    <row r="202" spans="1:6" s="36" customFormat="1" hidden="1" x14ac:dyDescent="0.25">
      <c r="A202" s="308" t="s">
        <v>114</v>
      </c>
      <c r="B202" s="7"/>
      <c r="C202" s="459"/>
      <c r="D202" s="113"/>
      <c r="E202" s="113"/>
      <c r="F202" s="142"/>
    </row>
    <row r="203" spans="1:6" s="36" customFormat="1" hidden="1" x14ac:dyDescent="0.25">
      <c r="A203" s="347" t="s">
        <v>238</v>
      </c>
      <c r="B203" s="7"/>
      <c r="C203" s="458">
        <v>3000</v>
      </c>
      <c r="D203" s="113"/>
      <c r="E203" s="113"/>
      <c r="F203" s="142"/>
    </row>
    <row r="204" spans="1:6" s="36" customFormat="1" hidden="1" x14ac:dyDescent="0.25">
      <c r="A204" s="348" t="s">
        <v>19</v>
      </c>
      <c r="B204" s="7"/>
      <c r="C204" s="458">
        <v>1000</v>
      </c>
      <c r="D204" s="113"/>
      <c r="E204" s="113"/>
      <c r="F204" s="142"/>
    </row>
    <row r="205" spans="1:6" s="36" customFormat="1" ht="30" hidden="1" x14ac:dyDescent="0.25">
      <c r="A205" s="349" t="s">
        <v>154</v>
      </c>
      <c r="B205" s="7"/>
      <c r="C205" s="458">
        <v>200</v>
      </c>
      <c r="D205" s="113"/>
      <c r="E205" s="113"/>
      <c r="F205" s="142"/>
    </row>
    <row r="206" spans="1:6" s="36" customFormat="1" hidden="1" x14ac:dyDescent="0.25">
      <c r="A206" s="347" t="s">
        <v>308</v>
      </c>
      <c r="B206" s="7"/>
      <c r="C206" s="458">
        <v>4000</v>
      </c>
      <c r="D206" s="113"/>
      <c r="E206" s="113"/>
      <c r="F206" s="142"/>
    </row>
    <row r="207" spans="1:6" s="36" customFormat="1" ht="30" hidden="1" x14ac:dyDescent="0.25">
      <c r="A207" s="347" t="s">
        <v>248</v>
      </c>
      <c r="B207" s="7"/>
      <c r="C207" s="458">
        <v>250</v>
      </c>
      <c r="D207" s="113"/>
      <c r="E207" s="113"/>
      <c r="F207" s="142"/>
    </row>
    <row r="208" spans="1:6" s="36" customFormat="1" hidden="1" x14ac:dyDescent="0.25">
      <c r="A208" s="349" t="s">
        <v>52</v>
      </c>
      <c r="B208" s="7"/>
      <c r="C208" s="458">
        <v>2100</v>
      </c>
      <c r="D208" s="113"/>
      <c r="E208" s="113"/>
      <c r="F208" s="142"/>
    </row>
    <row r="209" spans="1:6" s="36" customFormat="1" hidden="1" x14ac:dyDescent="0.25">
      <c r="A209" s="349" t="s">
        <v>56</v>
      </c>
      <c r="B209" s="7"/>
      <c r="C209" s="458">
        <v>750</v>
      </c>
      <c r="D209" s="113"/>
      <c r="E209" s="113"/>
      <c r="F209" s="142"/>
    </row>
    <row r="210" spans="1:6" s="36" customFormat="1" hidden="1" x14ac:dyDescent="0.25">
      <c r="A210" s="349" t="s">
        <v>54</v>
      </c>
      <c r="B210" s="7"/>
      <c r="C210" s="458">
        <v>450</v>
      </c>
      <c r="D210" s="113"/>
      <c r="E210" s="113"/>
      <c r="F210" s="142"/>
    </row>
    <row r="211" spans="1:6" s="36" customFormat="1" ht="30" hidden="1" x14ac:dyDescent="0.25">
      <c r="A211" s="347" t="s">
        <v>311</v>
      </c>
      <c r="B211" s="7"/>
      <c r="C211" s="458">
        <v>40</v>
      </c>
      <c r="D211" s="113"/>
      <c r="E211" s="113"/>
      <c r="F211" s="142"/>
    </row>
    <row r="212" spans="1:6" s="36" customFormat="1" hidden="1" x14ac:dyDescent="0.25">
      <c r="A212" s="347" t="s">
        <v>18</v>
      </c>
      <c r="B212" s="7"/>
      <c r="C212" s="458">
        <v>2000</v>
      </c>
      <c r="D212" s="113"/>
      <c r="E212" s="113"/>
      <c r="F212" s="142"/>
    </row>
    <row r="213" spans="1:6" s="36" customFormat="1" hidden="1" x14ac:dyDescent="0.25">
      <c r="A213" s="347" t="s">
        <v>152</v>
      </c>
      <c r="B213" s="7"/>
      <c r="C213" s="458">
        <v>10500</v>
      </c>
      <c r="D213" s="113"/>
      <c r="E213" s="113"/>
      <c r="F213" s="142"/>
    </row>
    <row r="214" spans="1:6" s="36" customFormat="1" hidden="1" x14ac:dyDescent="0.25">
      <c r="A214" s="347" t="s">
        <v>16</v>
      </c>
      <c r="B214" s="7"/>
      <c r="C214" s="458">
        <v>50</v>
      </c>
      <c r="D214" s="113"/>
      <c r="E214" s="113"/>
      <c r="F214" s="142"/>
    </row>
    <row r="215" spans="1:6" s="36" customFormat="1" hidden="1" x14ac:dyDescent="0.25">
      <c r="A215" s="347" t="s">
        <v>29</v>
      </c>
      <c r="B215" s="7"/>
      <c r="C215" s="458">
        <v>400</v>
      </c>
      <c r="D215" s="113"/>
      <c r="E215" s="113"/>
      <c r="F215" s="142"/>
    </row>
    <row r="216" spans="1:6" s="36" customFormat="1" hidden="1" x14ac:dyDescent="0.25">
      <c r="A216" s="347" t="s">
        <v>53</v>
      </c>
      <c r="B216" s="7"/>
      <c r="C216" s="458">
        <v>1000</v>
      </c>
      <c r="D216" s="113"/>
      <c r="E216" s="113"/>
      <c r="F216" s="142"/>
    </row>
    <row r="217" spans="1:6" s="36" customFormat="1" hidden="1" x14ac:dyDescent="0.25">
      <c r="A217" s="347" t="s">
        <v>242</v>
      </c>
      <c r="B217" s="7"/>
      <c r="C217" s="458">
        <v>100</v>
      </c>
      <c r="D217" s="113"/>
      <c r="E217" s="113"/>
      <c r="F217" s="142"/>
    </row>
    <row r="218" spans="1:6" s="36" customFormat="1" hidden="1" x14ac:dyDescent="0.25">
      <c r="A218" s="347" t="s">
        <v>153</v>
      </c>
      <c r="B218" s="7"/>
      <c r="C218" s="458">
        <v>1750</v>
      </c>
      <c r="D218" s="113"/>
      <c r="E218" s="113"/>
      <c r="F218" s="142"/>
    </row>
    <row r="219" spans="1:6" s="36" customFormat="1" hidden="1" x14ac:dyDescent="0.25">
      <c r="A219" s="347" t="s">
        <v>239</v>
      </c>
      <c r="B219" s="7"/>
      <c r="C219" s="458">
        <v>500</v>
      </c>
      <c r="D219" s="113"/>
      <c r="E219" s="113"/>
      <c r="F219" s="142"/>
    </row>
    <row r="220" spans="1:6" s="36" customFormat="1" ht="14.25" hidden="1" customHeight="1" x14ac:dyDescent="0.25">
      <c r="A220" s="98" t="s">
        <v>7</v>
      </c>
      <c r="B220" s="38"/>
      <c r="C220" s="458"/>
      <c r="D220" s="113"/>
      <c r="E220" s="113"/>
      <c r="F220" s="142"/>
    </row>
    <row r="221" spans="1:6" s="36" customFormat="1" ht="18.75" hidden="1" customHeight="1" x14ac:dyDescent="0.25">
      <c r="A221" s="161" t="s">
        <v>132</v>
      </c>
      <c r="B221" s="38"/>
      <c r="C221" s="458"/>
      <c r="D221" s="113"/>
      <c r="E221" s="113"/>
      <c r="F221" s="142"/>
    </row>
    <row r="222" spans="1:6" s="36" customFormat="1" ht="16.5" hidden="1" customHeight="1" x14ac:dyDescent="0.25">
      <c r="A222" s="66" t="s">
        <v>58</v>
      </c>
      <c r="B222" s="38">
        <v>300</v>
      </c>
      <c r="C222" s="458">
        <v>245</v>
      </c>
      <c r="D222" s="89">
        <v>10</v>
      </c>
      <c r="E222" s="113">
        <f>ROUND(F222/B222,0)</f>
        <v>8</v>
      </c>
      <c r="F222" s="142">
        <f>ROUND(C222*D222,0)</f>
        <v>2450</v>
      </c>
    </row>
    <row r="223" spans="1:6" s="36" customFormat="1" ht="15.75" hidden="1" customHeight="1" x14ac:dyDescent="0.25">
      <c r="A223" s="66" t="s">
        <v>99</v>
      </c>
      <c r="B223" s="38">
        <v>300</v>
      </c>
      <c r="C223" s="458">
        <v>270</v>
      </c>
      <c r="D223" s="89">
        <v>14</v>
      </c>
      <c r="E223" s="113">
        <f>ROUND(F223/B223,0)</f>
        <v>13</v>
      </c>
      <c r="F223" s="142">
        <f>ROUND(C223*D223,0)</f>
        <v>3780</v>
      </c>
    </row>
    <row r="224" spans="1:6" s="36" customFormat="1" ht="17.25" hidden="1" customHeight="1" x14ac:dyDescent="0.25">
      <c r="A224" s="66" t="s">
        <v>175</v>
      </c>
      <c r="B224" s="38">
        <v>300</v>
      </c>
      <c r="C224" s="458">
        <v>475</v>
      </c>
      <c r="D224" s="239">
        <v>10</v>
      </c>
      <c r="E224" s="113">
        <f>ROUND(F224/B224,0)</f>
        <v>16</v>
      </c>
      <c r="F224" s="142">
        <f>ROUND(C224*D224,0)</f>
        <v>4750</v>
      </c>
    </row>
    <row r="225" spans="1:6" s="36" customFormat="1" ht="18.75" hidden="1" customHeight="1" x14ac:dyDescent="0.25">
      <c r="A225" s="92" t="s">
        <v>9</v>
      </c>
      <c r="B225" s="38"/>
      <c r="C225" s="461">
        <f>C222+C223+C224</f>
        <v>990</v>
      </c>
      <c r="D225" s="342">
        <f>F225/C225</f>
        <v>11.090909090909092</v>
      </c>
      <c r="E225" s="144">
        <f>E222+E223+E224</f>
        <v>37</v>
      </c>
      <c r="F225" s="144">
        <f>F222+F223+F224</f>
        <v>10980</v>
      </c>
    </row>
    <row r="226" spans="1:6" s="36" customFormat="1" ht="18.75" hidden="1" customHeight="1" x14ac:dyDescent="0.25">
      <c r="A226" s="161" t="s">
        <v>74</v>
      </c>
      <c r="B226" s="91"/>
      <c r="C226" s="461"/>
      <c r="D226" s="127"/>
      <c r="E226" s="144"/>
      <c r="F226" s="144"/>
    </row>
    <row r="227" spans="1:6" s="36" customFormat="1" ht="16.5" hidden="1" customHeight="1" x14ac:dyDescent="0.25">
      <c r="A227" s="160" t="s">
        <v>45</v>
      </c>
      <c r="B227" s="91">
        <v>240</v>
      </c>
      <c r="C227" s="458">
        <v>400</v>
      </c>
      <c r="D227" s="507">
        <v>8</v>
      </c>
      <c r="E227" s="113">
        <f>ROUND(F227/B227,0)</f>
        <v>13</v>
      </c>
      <c r="F227" s="142">
        <f>ROUND(C227*D227,0)</f>
        <v>3200</v>
      </c>
    </row>
    <row r="228" spans="1:6" s="36" customFormat="1" ht="17.25" hidden="1" customHeight="1" x14ac:dyDescent="0.25">
      <c r="A228" s="160" t="s">
        <v>11</v>
      </c>
      <c r="B228" s="91">
        <v>240</v>
      </c>
      <c r="C228" s="458">
        <v>215</v>
      </c>
      <c r="D228" s="508">
        <v>3</v>
      </c>
      <c r="E228" s="113">
        <f>ROUND(F228/B228,0)</f>
        <v>3</v>
      </c>
      <c r="F228" s="142">
        <f>ROUND(C228*D228,0)</f>
        <v>645</v>
      </c>
    </row>
    <row r="229" spans="1:6" s="36" customFormat="1" ht="15.75" hidden="1" customHeight="1" x14ac:dyDescent="0.25">
      <c r="A229" s="92" t="s">
        <v>134</v>
      </c>
      <c r="B229" s="289"/>
      <c r="C229" s="461">
        <f t="shared" ref="C229" si="25">C227+C228</f>
        <v>615</v>
      </c>
      <c r="D229" s="127">
        <f t="shared" ref="D229:F229" si="26">D227+D228</f>
        <v>11</v>
      </c>
      <c r="E229" s="144">
        <f t="shared" si="26"/>
        <v>16</v>
      </c>
      <c r="F229" s="144">
        <f t="shared" si="26"/>
        <v>3845</v>
      </c>
    </row>
    <row r="230" spans="1:6" s="36" customFormat="1" ht="19.5" hidden="1" customHeight="1" x14ac:dyDescent="0.25">
      <c r="A230" s="23" t="s">
        <v>109</v>
      </c>
      <c r="B230" s="38"/>
      <c r="C230" s="459">
        <f>C225+C229</f>
        <v>1605</v>
      </c>
      <c r="D230" s="342">
        <f>F230/C230</f>
        <v>9.2367601246105924</v>
      </c>
      <c r="E230" s="143">
        <f>E225+E229</f>
        <v>53</v>
      </c>
      <c r="F230" s="143">
        <f>F225+F229</f>
        <v>14825</v>
      </c>
    </row>
    <row r="231" spans="1:6" s="36" customFormat="1" ht="18.75" hidden="1" customHeight="1" x14ac:dyDescent="0.25">
      <c r="A231" s="205" t="s">
        <v>162</v>
      </c>
      <c r="B231" s="289"/>
      <c r="C231" s="461">
        <f>C232</f>
        <v>100</v>
      </c>
      <c r="D231" s="127"/>
      <c r="E231" s="144"/>
      <c r="F231" s="144"/>
    </row>
    <row r="232" spans="1:6" s="36" customFormat="1" ht="18.75" hidden="1" customHeight="1" thickBot="1" x14ac:dyDescent="0.3">
      <c r="A232" s="206" t="s">
        <v>161</v>
      </c>
      <c r="B232" s="289"/>
      <c r="C232" s="462">
        <v>100</v>
      </c>
      <c r="D232" s="127"/>
      <c r="E232" s="144"/>
      <c r="F232" s="144"/>
    </row>
    <row r="233" spans="1:6" s="75" customFormat="1" ht="15.75" hidden="1" customHeight="1" thickBot="1" x14ac:dyDescent="0.3">
      <c r="A233" s="93" t="s">
        <v>10</v>
      </c>
      <c r="B233" s="94"/>
      <c r="C233" s="463"/>
      <c r="D233" s="95"/>
      <c r="E233" s="95"/>
      <c r="F233" s="95"/>
    </row>
    <row r="234" spans="1:6" s="253" customFormat="1" ht="15" hidden="1" customHeight="1" x14ac:dyDescent="0.25">
      <c r="A234" s="76"/>
      <c r="B234" s="292"/>
      <c r="C234" s="458"/>
      <c r="D234" s="142"/>
      <c r="E234" s="142"/>
      <c r="F234" s="142"/>
    </row>
    <row r="235" spans="1:6" ht="29.25" hidden="1" x14ac:dyDescent="0.25">
      <c r="A235" s="224" t="s">
        <v>80</v>
      </c>
      <c r="B235" s="38"/>
      <c r="C235" s="458"/>
      <c r="D235" s="142"/>
      <c r="E235" s="142"/>
      <c r="F235" s="142"/>
    </row>
    <row r="236" spans="1:6" hidden="1" x14ac:dyDescent="0.25">
      <c r="A236" s="51" t="s">
        <v>4</v>
      </c>
      <c r="B236" s="38"/>
      <c r="C236" s="458"/>
      <c r="D236" s="142"/>
      <c r="E236" s="142"/>
      <c r="F236" s="142"/>
    </row>
    <row r="237" spans="1:6" hidden="1" x14ac:dyDescent="0.25">
      <c r="A237" s="57" t="s">
        <v>98</v>
      </c>
      <c r="B237" s="38">
        <v>340</v>
      </c>
      <c r="C237" s="458">
        <v>1100</v>
      </c>
      <c r="D237" s="350">
        <v>17</v>
      </c>
      <c r="E237" s="113">
        <f t="shared" ref="E237:E242" si="27">ROUND(F237/B237,0)</f>
        <v>55</v>
      </c>
      <c r="F237" s="142">
        <f t="shared" ref="F237:F243" si="28">ROUND(C237*D237,0)</f>
        <v>18700</v>
      </c>
    </row>
    <row r="238" spans="1:6" hidden="1" x14ac:dyDescent="0.25">
      <c r="A238" s="57" t="s">
        <v>103</v>
      </c>
      <c r="B238" s="38">
        <v>340</v>
      </c>
      <c r="C238" s="458">
        <v>580</v>
      </c>
      <c r="D238" s="350">
        <v>14.4</v>
      </c>
      <c r="E238" s="113">
        <f t="shared" si="27"/>
        <v>25</v>
      </c>
      <c r="F238" s="142">
        <f t="shared" si="28"/>
        <v>8352</v>
      </c>
    </row>
    <row r="239" spans="1:6" hidden="1" x14ac:dyDescent="0.25">
      <c r="A239" s="57" t="s">
        <v>104</v>
      </c>
      <c r="B239" s="38">
        <v>340</v>
      </c>
      <c r="C239" s="458">
        <v>450</v>
      </c>
      <c r="D239" s="350">
        <v>20</v>
      </c>
      <c r="E239" s="113">
        <f t="shared" si="27"/>
        <v>26</v>
      </c>
      <c r="F239" s="142">
        <f t="shared" si="28"/>
        <v>9000</v>
      </c>
    </row>
    <row r="240" spans="1:6" hidden="1" x14ac:dyDescent="0.25">
      <c r="A240" s="57" t="s">
        <v>105</v>
      </c>
      <c r="B240" s="38">
        <v>340</v>
      </c>
      <c r="C240" s="458">
        <v>500</v>
      </c>
      <c r="D240" s="350">
        <v>18.2</v>
      </c>
      <c r="E240" s="113">
        <f t="shared" si="27"/>
        <v>27</v>
      </c>
      <c r="F240" s="142">
        <f t="shared" si="28"/>
        <v>9100</v>
      </c>
    </row>
    <row r="241" spans="1:6" hidden="1" x14ac:dyDescent="0.25">
      <c r="A241" s="57" t="s">
        <v>71</v>
      </c>
      <c r="B241" s="38">
        <v>340</v>
      </c>
      <c r="C241" s="458">
        <v>1040</v>
      </c>
      <c r="D241" s="350">
        <v>24</v>
      </c>
      <c r="E241" s="113">
        <f t="shared" si="27"/>
        <v>73</v>
      </c>
      <c r="F241" s="142">
        <f t="shared" si="28"/>
        <v>24960</v>
      </c>
    </row>
    <row r="242" spans="1:6" hidden="1" x14ac:dyDescent="0.25">
      <c r="A242" s="57" t="s">
        <v>106</v>
      </c>
      <c r="B242" s="38">
        <v>340</v>
      </c>
      <c r="C242" s="458">
        <v>2205</v>
      </c>
      <c r="D242" s="350">
        <v>8</v>
      </c>
      <c r="E242" s="113">
        <f t="shared" si="27"/>
        <v>52</v>
      </c>
      <c r="F242" s="142">
        <f t="shared" si="28"/>
        <v>17640</v>
      </c>
    </row>
    <row r="243" spans="1:6" hidden="1" x14ac:dyDescent="0.25">
      <c r="A243" s="57"/>
      <c r="B243" s="38">
        <v>340</v>
      </c>
      <c r="C243" s="458"/>
      <c r="D243" s="350">
        <v>16.3</v>
      </c>
      <c r="E243" s="113"/>
      <c r="F243" s="142">
        <f t="shared" si="28"/>
        <v>0</v>
      </c>
    </row>
    <row r="244" spans="1:6" s="36" customFormat="1" ht="14.25" hidden="1" x14ac:dyDescent="0.2">
      <c r="A244" s="90" t="s">
        <v>5</v>
      </c>
      <c r="B244" s="41"/>
      <c r="C244" s="465">
        <f>SUM(C237:C242)</f>
        <v>5875</v>
      </c>
      <c r="D244" s="247">
        <f>F244/C244</f>
        <v>14.936510638297872</v>
      </c>
      <c r="E244" s="251">
        <f>SUM(E237:E242)</f>
        <v>258</v>
      </c>
      <c r="F244" s="252">
        <f>SUM(F237:F243)</f>
        <v>87752</v>
      </c>
    </row>
    <row r="245" spans="1:6" s="36" customFormat="1" ht="16.5" hidden="1" customHeight="1" x14ac:dyDescent="0.25">
      <c r="A245" s="35" t="s">
        <v>188</v>
      </c>
      <c r="B245" s="38">
        <v>350</v>
      </c>
      <c r="C245" s="458"/>
      <c r="D245" s="89"/>
      <c r="E245" s="113"/>
      <c r="F245" s="142">
        <f>ROUND(C245*D245,0)</f>
        <v>0</v>
      </c>
    </row>
    <row r="246" spans="1:6" s="36" customFormat="1" ht="16.5" hidden="1" customHeight="1" x14ac:dyDescent="0.25">
      <c r="A246" s="90" t="s">
        <v>189</v>
      </c>
      <c r="B246" s="38"/>
      <c r="C246" s="459">
        <f t="shared" ref="C246" si="29">C244+C245</f>
        <v>5875</v>
      </c>
      <c r="D246" s="247">
        <f>F246/C246</f>
        <v>14.936510638297872</v>
      </c>
      <c r="E246" s="143">
        <f t="shared" ref="E246:F246" si="30">E244+E245</f>
        <v>258</v>
      </c>
      <c r="F246" s="143">
        <f t="shared" si="30"/>
        <v>87752</v>
      </c>
    </row>
    <row r="247" spans="1:6" s="36" customFormat="1" ht="17.25" hidden="1" customHeight="1" x14ac:dyDescent="0.25">
      <c r="A247" s="16" t="s">
        <v>6</v>
      </c>
      <c r="B247" s="7"/>
      <c r="C247" s="458"/>
      <c r="D247" s="52"/>
      <c r="E247" s="52"/>
      <c r="F247" s="135"/>
    </row>
    <row r="248" spans="1:6" s="36" customFormat="1" ht="18.75" hidden="1" customHeight="1" x14ac:dyDescent="0.25">
      <c r="A248" s="17" t="s">
        <v>113</v>
      </c>
      <c r="B248" s="7"/>
      <c r="C248" s="458">
        <v>53996</v>
      </c>
      <c r="D248" s="52"/>
      <c r="E248" s="52"/>
      <c r="F248" s="135"/>
    </row>
    <row r="249" spans="1:6" s="36" customFormat="1" hidden="1" x14ac:dyDescent="0.25">
      <c r="A249" s="25" t="s">
        <v>111</v>
      </c>
      <c r="B249" s="91"/>
      <c r="C249" s="466"/>
      <c r="D249" s="52"/>
      <c r="E249" s="52"/>
      <c r="F249" s="135"/>
    </row>
    <row r="250" spans="1:6" s="36" customFormat="1" ht="30" hidden="1" x14ac:dyDescent="0.25">
      <c r="A250" s="25" t="s">
        <v>112</v>
      </c>
      <c r="B250" s="91"/>
      <c r="C250" s="466"/>
      <c r="D250" s="52"/>
      <c r="E250" s="52"/>
      <c r="F250" s="135"/>
    </row>
    <row r="251" spans="1:6" s="36" customFormat="1" ht="15.75" hidden="1" customHeight="1" x14ac:dyDescent="0.25">
      <c r="A251" s="104" t="s">
        <v>142</v>
      </c>
      <c r="B251" s="91"/>
      <c r="C251" s="459">
        <f t="shared" ref="C251" si="31">C248+ROUND(C249*3.2,0)+C250</f>
        <v>53996</v>
      </c>
      <c r="D251" s="52"/>
      <c r="E251" s="52"/>
      <c r="F251" s="135"/>
    </row>
    <row r="252" spans="1:6" s="36" customFormat="1" hidden="1" x14ac:dyDescent="0.25">
      <c r="A252" s="351" t="s">
        <v>114</v>
      </c>
      <c r="B252" s="91"/>
      <c r="C252" s="459"/>
      <c r="D252" s="52"/>
      <c r="E252" s="52"/>
      <c r="F252" s="135"/>
    </row>
    <row r="253" spans="1:6" s="36" customFormat="1" hidden="1" x14ac:dyDescent="0.25">
      <c r="A253" s="57" t="s">
        <v>19</v>
      </c>
      <c r="B253" s="91"/>
      <c r="C253" s="458">
        <v>6000</v>
      </c>
      <c r="D253" s="52"/>
      <c r="E253" s="52"/>
      <c r="F253" s="135"/>
    </row>
    <row r="254" spans="1:6" s="36" customFormat="1" ht="30" hidden="1" x14ac:dyDescent="0.25">
      <c r="A254" s="57" t="s">
        <v>154</v>
      </c>
      <c r="B254" s="91"/>
      <c r="C254" s="458">
        <v>4900</v>
      </c>
      <c r="D254" s="52"/>
      <c r="E254" s="52"/>
      <c r="F254" s="135"/>
    </row>
    <row r="255" spans="1:6" s="36" customFormat="1" hidden="1" x14ac:dyDescent="0.25">
      <c r="A255" s="57" t="s">
        <v>32</v>
      </c>
      <c r="B255" s="91"/>
      <c r="C255" s="458">
        <v>2150</v>
      </c>
      <c r="D255" s="52"/>
      <c r="E255" s="52"/>
      <c r="F255" s="135"/>
    </row>
    <row r="256" spans="1:6" s="36" customFormat="1" hidden="1" x14ac:dyDescent="0.25">
      <c r="A256" s="57" t="s">
        <v>115</v>
      </c>
      <c r="B256" s="91"/>
      <c r="C256" s="458">
        <v>920</v>
      </c>
      <c r="D256" s="52"/>
      <c r="E256" s="52"/>
      <c r="F256" s="135"/>
    </row>
    <row r="257" spans="1:6" s="36" customFormat="1" ht="30" hidden="1" x14ac:dyDescent="0.25">
      <c r="A257" s="57" t="s">
        <v>75</v>
      </c>
      <c r="B257" s="91"/>
      <c r="C257" s="458">
        <v>4800</v>
      </c>
      <c r="D257" s="52"/>
      <c r="E257" s="52"/>
      <c r="F257" s="135"/>
    </row>
    <row r="258" spans="1:6" s="36" customFormat="1" hidden="1" x14ac:dyDescent="0.25">
      <c r="A258" s="57" t="s">
        <v>17</v>
      </c>
      <c r="B258" s="91"/>
      <c r="C258" s="458">
        <v>800</v>
      </c>
      <c r="D258" s="52"/>
      <c r="E258" s="52"/>
      <c r="F258" s="135"/>
    </row>
    <row r="259" spans="1:6" s="36" customFormat="1" hidden="1" x14ac:dyDescent="0.25">
      <c r="A259" s="57" t="s">
        <v>254</v>
      </c>
      <c r="B259" s="91"/>
      <c r="C259" s="458">
        <v>135</v>
      </c>
      <c r="D259" s="52"/>
      <c r="E259" s="52"/>
      <c r="F259" s="135"/>
    </row>
    <row r="260" spans="1:6" s="36" customFormat="1" hidden="1" x14ac:dyDescent="0.25">
      <c r="A260" s="57" t="s">
        <v>252</v>
      </c>
      <c r="B260" s="91"/>
      <c r="C260" s="458">
        <v>3480</v>
      </c>
      <c r="D260" s="52"/>
      <c r="E260" s="52"/>
      <c r="F260" s="135"/>
    </row>
    <row r="261" spans="1:6" s="36" customFormat="1" hidden="1" x14ac:dyDescent="0.25">
      <c r="A261" s="34" t="s">
        <v>253</v>
      </c>
      <c r="B261" s="91"/>
      <c r="C261" s="458">
        <v>2550</v>
      </c>
      <c r="D261" s="52"/>
      <c r="E261" s="52"/>
      <c r="F261" s="135"/>
    </row>
    <row r="262" spans="1:6" s="36" customFormat="1" hidden="1" x14ac:dyDescent="0.25">
      <c r="A262" s="57" t="s">
        <v>249</v>
      </c>
      <c r="B262" s="91"/>
      <c r="C262" s="458">
        <v>1640</v>
      </c>
      <c r="D262" s="52"/>
      <c r="E262" s="52"/>
      <c r="F262" s="135"/>
    </row>
    <row r="263" spans="1:6" s="36" customFormat="1" ht="30" hidden="1" x14ac:dyDescent="0.25">
      <c r="A263" s="57" t="s">
        <v>250</v>
      </c>
      <c r="B263" s="91"/>
      <c r="C263" s="458">
        <v>2400</v>
      </c>
      <c r="D263" s="52"/>
      <c r="E263" s="52"/>
      <c r="F263" s="135"/>
    </row>
    <row r="264" spans="1:6" s="36" customFormat="1" ht="30" hidden="1" x14ac:dyDescent="0.25">
      <c r="A264" s="57" t="s">
        <v>251</v>
      </c>
      <c r="B264" s="91"/>
      <c r="C264" s="458">
        <v>6500</v>
      </c>
      <c r="D264" s="52"/>
      <c r="E264" s="52"/>
      <c r="F264" s="135"/>
    </row>
    <row r="265" spans="1:6" s="36" customFormat="1" ht="15.75" hidden="1" customHeight="1" x14ac:dyDescent="0.25">
      <c r="A265" s="98" t="s">
        <v>7</v>
      </c>
      <c r="B265" s="91"/>
      <c r="C265" s="466"/>
      <c r="D265" s="52"/>
      <c r="E265" s="52"/>
      <c r="F265" s="135"/>
    </row>
    <row r="266" spans="1:6" s="36" customFormat="1" ht="18.75" hidden="1" customHeight="1" x14ac:dyDescent="0.25">
      <c r="A266" s="21" t="s">
        <v>132</v>
      </c>
      <c r="B266" s="91"/>
      <c r="C266" s="466"/>
      <c r="D266" s="52"/>
      <c r="E266" s="163"/>
      <c r="F266" s="245"/>
    </row>
    <row r="267" spans="1:6" s="36" customFormat="1" ht="18.75" hidden="1" customHeight="1" x14ac:dyDescent="0.25">
      <c r="A267" s="57" t="s">
        <v>106</v>
      </c>
      <c r="B267" s="91">
        <v>330</v>
      </c>
      <c r="C267" s="466">
        <v>264</v>
      </c>
      <c r="D267" s="254">
        <v>5</v>
      </c>
      <c r="E267" s="113">
        <f>ROUND(F267/B267,0)</f>
        <v>4</v>
      </c>
      <c r="F267" s="142">
        <f>ROUND(C267*D267,0)</f>
        <v>1320</v>
      </c>
    </row>
    <row r="268" spans="1:6" s="36" customFormat="1" ht="16.5" hidden="1" customHeight="1" x14ac:dyDescent="0.25">
      <c r="A268" s="57" t="s">
        <v>71</v>
      </c>
      <c r="B268" s="91">
        <v>330</v>
      </c>
      <c r="C268" s="466">
        <v>70</v>
      </c>
      <c r="D268" s="254">
        <v>28.8</v>
      </c>
      <c r="E268" s="113">
        <f>ROUND(F268/B268,0)</f>
        <v>6</v>
      </c>
      <c r="F268" s="142">
        <f>ROUND(C268*D268,0)</f>
        <v>2016</v>
      </c>
    </row>
    <row r="269" spans="1:6" s="36" customFormat="1" ht="17.25" hidden="1" customHeight="1" x14ac:dyDescent="0.25">
      <c r="A269" s="98" t="s">
        <v>9</v>
      </c>
      <c r="B269" s="238"/>
      <c r="C269" s="467">
        <f>C267+C268</f>
        <v>334</v>
      </c>
      <c r="D269" s="344">
        <f>F269/C269</f>
        <v>9.9880239520958085</v>
      </c>
      <c r="E269" s="273">
        <f t="shared" ref="E269" si="32">E267+E268</f>
        <v>10</v>
      </c>
      <c r="F269" s="273">
        <f>F267+F268</f>
        <v>3336</v>
      </c>
    </row>
    <row r="270" spans="1:6" s="36" customFormat="1" ht="16.5" hidden="1" customHeight="1" x14ac:dyDescent="0.25">
      <c r="A270" s="21" t="s">
        <v>20</v>
      </c>
      <c r="B270" s="91"/>
      <c r="C270" s="466"/>
      <c r="D270" s="254"/>
      <c r="E270" s="113"/>
      <c r="F270" s="142"/>
    </row>
    <row r="271" spans="1:6" s="36" customFormat="1" ht="14.25" hidden="1" customHeight="1" x14ac:dyDescent="0.25">
      <c r="A271" s="160" t="s">
        <v>99</v>
      </c>
      <c r="B271" s="91">
        <v>240</v>
      </c>
      <c r="C271" s="466">
        <v>1940</v>
      </c>
      <c r="D271" s="254">
        <v>6.8</v>
      </c>
      <c r="E271" s="113">
        <f>ROUND(F271/B271,0)</f>
        <v>55</v>
      </c>
      <c r="F271" s="142">
        <f>ROUND(C271*D271,0)</f>
        <v>13192</v>
      </c>
    </row>
    <row r="272" spans="1:6" s="36" customFormat="1" ht="18.75" hidden="1" customHeight="1" x14ac:dyDescent="0.25">
      <c r="A272" s="92" t="s">
        <v>134</v>
      </c>
      <c r="B272" s="289"/>
      <c r="C272" s="468">
        <f>C271</f>
        <v>1940</v>
      </c>
      <c r="D272" s="342">
        <f t="shared" ref="D272:D273" si="33">F272/C272</f>
        <v>6.8</v>
      </c>
      <c r="E272" s="274">
        <f t="shared" ref="E272:F272" si="34">E271</f>
        <v>55</v>
      </c>
      <c r="F272" s="274">
        <f t="shared" si="34"/>
        <v>13192</v>
      </c>
    </row>
    <row r="273" spans="1:11" s="36" customFormat="1" ht="24.75" hidden="1" customHeight="1" thickBot="1" x14ac:dyDescent="0.3">
      <c r="A273" s="23" t="s">
        <v>109</v>
      </c>
      <c r="B273" s="261"/>
      <c r="C273" s="465">
        <f>C269+C272</f>
        <v>2274</v>
      </c>
      <c r="D273" s="342">
        <f t="shared" si="33"/>
        <v>7.2682497801231314</v>
      </c>
      <c r="E273" s="252">
        <f>E269+E272</f>
        <v>65</v>
      </c>
      <c r="F273" s="252">
        <f>F269+F272</f>
        <v>16528</v>
      </c>
    </row>
    <row r="274" spans="1:11" s="75" customFormat="1" ht="19.5" hidden="1" customHeight="1" thickBot="1" x14ac:dyDescent="0.3">
      <c r="A274" s="93" t="s">
        <v>10</v>
      </c>
      <c r="B274" s="94"/>
      <c r="C274" s="464"/>
      <c r="D274" s="272"/>
      <c r="E274" s="272"/>
      <c r="F274" s="272"/>
    </row>
    <row r="275" spans="1:11" s="253" customFormat="1" ht="45.75" hidden="1" customHeight="1" x14ac:dyDescent="0.25">
      <c r="A275" s="509" t="s">
        <v>212</v>
      </c>
      <c r="B275" s="91"/>
      <c r="C275" s="469"/>
      <c r="D275" s="91"/>
      <c r="E275" s="91"/>
      <c r="F275" s="91"/>
    </row>
    <row r="276" spans="1:11" s="253" customFormat="1" hidden="1" x14ac:dyDescent="0.25">
      <c r="A276" s="248" t="s">
        <v>144</v>
      </c>
      <c r="B276" s="91"/>
      <c r="C276" s="469"/>
      <c r="D276" s="91"/>
      <c r="E276" s="91"/>
      <c r="F276" s="91"/>
    </row>
    <row r="277" spans="1:11" s="253" customFormat="1" hidden="1" x14ac:dyDescent="0.25">
      <c r="A277" s="17" t="s">
        <v>113</v>
      </c>
      <c r="B277" s="91"/>
      <c r="C277" s="458">
        <v>100883</v>
      </c>
      <c r="D277" s="91"/>
      <c r="E277" s="91"/>
      <c r="F277" s="91"/>
    </row>
    <row r="278" spans="1:11" s="253" customFormat="1" hidden="1" x14ac:dyDescent="0.25">
      <c r="A278" s="408" t="s">
        <v>215</v>
      </c>
      <c r="B278" s="91"/>
      <c r="C278" s="458">
        <v>26400</v>
      </c>
      <c r="D278" s="91"/>
      <c r="E278" s="91"/>
      <c r="F278" s="91"/>
    </row>
    <row r="279" spans="1:11" s="253" customFormat="1" ht="45" hidden="1" x14ac:dyDescent="0.25">
      <c r="A279" s="408" t="s">
        <v>230</v>
      </c>
      <c r="B279" s="91"/>
      <c r="C279" s="458">
        <v>2000</v>
      </c>
      <c r="D279" s="91"/>
      <c r="E279" s="91"/>
      <c r="F279" s="91"/>
    </row>
    <row r="280" spans="1:11" s="253" customFormat="1" hidden="1" x14ac:dyDescent="0.25">
      <c r="A280" s="408" t="s">
        <v>233</v>
      </c>
      <c r="B280" s="91"/>
      <c r="C280" s="458">
        <v>72483</v>
      </c>
      <c r="D280" s="91"/>
      <c r="E280" s="91"/>
      <c r="F280" s="91"/>
    </row>
    <row r="281" spans="1:11" s="253" customFormat="1" hidden="1" x14ac:dyDescent="0.25">
      <c r="A281" s="25" t="s">
        <v>111</v>
      </c>
      <c r="B281" s="91"/>
      <c r="C281" s="458">
        <f>C282+C283</f>
        <v>52661.823529411762</v>
      </c>
      <c r="D281" s="91"/>
      <c r="E281" s="91"/>
      <c r="F281" s="91"/>
    </row>
    <row r="282" spans="1:11" s="253" customFormat="1" hidden="1" x14ac:dyDescent="0.25">
      <c r="A282" s="25" t="s">
        <v>298</v>
      </c>
      <c r="B282" s="91"/>
      <c r="C282" s="458">
        <f>46803</f>
        <v>46803</v>
      </c>
      <c r="D282" s="91"/>
      <c r="E282" s="91"/>
      <c r="F282" s="91"/>
    </row>
    <row r="283" spans="1:11" s="253" customFormat="1" hidden="1" x14ac:dyDescent="0.25">
      <c r="A283" s="25" t="s">
        <v>300</v>
      </c>
      <c r="B283" s="91"/>
      <c r="C283" s="458">
        <f>C284/8.5</f>
        <v>5858.8235294117649</v>
      </c>
      <c r="D283" s="91"/>
      <c r="E283" s="91"/>
      <c r="F283" s="91"/>
    </row>
    <row r="284" spans="1:11" s="253" customFormat="1" hidden="1" x14ac:dyDescent="0.25">
      <c r="A284" s="197" t="s">
        <v>299</v>
      </c>
      <c r="B284" s="91"/>
      <c r="C284" s="470">
        <v>49800</v>
      </c>
      <c r="D284" s="91"/>
      <c r="E284" s="91"/>
      <c r="F284" s="91"/>
    </row>
    <row r="285" spans="1:11" s="253" customFormat="1" ht="30" hidden="1" x14ac:dyDescent="0.25">
      <c r="A285" s="25" t="s">
        <v>112</v>
      </c>
      <c r="B285" s="91"/>
      <c r="C285" s="466"/>
      <c r="D285" s="91"/>
      <c r="E285" s="91"/>
      <c r="F285" s="91"/>
    </row>
    <row r="286" spans="1:11" s="253" customFormat="1" ht="29.25" hidden="1" x14ac:dyDescent="0.25">
      <c r="A286" s="309" t="s">
        <v>143</v>
      </c>
      <c r="B286" s="91"/>
      <c r="C286" s="459">
        <f>C277+ROUND(C282*3.2,0)+C285+C284/3.9</f>
        <v>263422.23076923075</v>
      </c>
      <c r="D286" s="91"/>
      <c r="E286" s="91"/>
      <c r="F286" s="91"/>
    </row>
    <row r="287" spans="1:11" s="253" customFormat="1" hidden="1" x14ac:dyDescent="0.25">
      <c r="A287" s="180" t="s">
        <v>114</v>
      </c>
      <c r="B287" s="91"/>
      <c r="C287" s="459"/>
      <c r="D287" s="91"/>
      <c r="E287" s="91"/>
      <c r="F287" s="91"/>
    </row>
    <row r="288" spans="1:11" s="253" customFormat="1" ht="30" hidden="1" x14ac:dyDescent="0.25">
      <c r="A288" s="57" t="s">
        <v>244</v>
      </c>
      <c r="B288" s="91"/>
      <c r="C288" s="466">
        <v>132568</v>
      </c>
      <c r="D288" s="91"/>
      <c r="E288" s="91"/>
      <c r="F288" s="91"/>
      <c r="G288" s="407"/>
      <c r="I288" s="436"/>
      <c r="J288" s="410"/>
      <c r="K288" s="410"/>
    </row>
    <row r="289" spans="1:7" s="253" customFormat="1" ht="30" hidden="1" x14ac:dyDescent="0.25">
      <c r="A289" s="200" t="s">
        <v>245</v>
      </c>
      <c r="B289" s="91"/>
      <c r="C289" s="466">
        <v>7254</v>
      </c>
      <c r="D289" s="91"/>
      <c r="E289" s="91"/>
      <c r="F289" s="91"/>
      <c r="G289" s="407"/>
    </row>
    <row r="290" spans="1:7" s="253" customFormat="1" hidden="1" x14ac:dyDescent="0.25">
      <c r="A290" s="200" t="s">
        <v>255</v>
      </c>
      <c r="B290" s="91"/>
      <c r="C290" s="466">
        <v>250</v>
      </c>
      <c r="D290" s="91"/>
      <c r="E290" s="91"/>
      <c r="F290" s="91"/>
      <c r="G290" s="407"/>
    </row>
    <row r="291" spans="1:7" s="253" customFormat="1" hidden="1" x14ac:dyDescent="0.25">
      <c r="A291" s="200" t="s">
        <v>238</v>
      </c>
      <c r="B291" s="91"/>
      <c r="C291" s="466">
        <v>10515</v>
      </c>
      <c r="D291" s="91"/>
      <c r="E291" s="91"/>
      <c r="F291" s="91"/>
      <c r="G291" s="407"/>
    </row>
    <row r="292" spans="1:7" s="253" customFormat="1" ht="45" hidden="1" x14ac:dyDescent="0.25">
      <c r="A292" s="200" t="s">
        <v>256</v>
      </c>
      <c r="B292" s="91"/>
      <c r="C292" s="466">
        <v>24323</v>
      </c>
      <c r="D292" s="91"/>
      <c r="E292" s="91"/>
      <c r="F292" s="91"/>
      <c r="G292" s="407"/>
    </row>
    <row r="293" spans="1:7" s="253" customFormat="1" hidden="1" x14ac:dyDescent="0.25">
      <c r="A293" s="200" t="s">
        <v>55</v>
      </c>
      <c r="B293" s="91"/>
      <c r="C293" s="466">
        <v>15600</v>
      </c>
      <c r="D293" s="91"/>
      <c r="E293" s="91"/>
      <c r="F293" s="91"/>
      <c r="G293" s="407"/>
    </row>
    <row r="294" spans="1:7" s="253" customFormat="1" hidden="1" x14ac:dyDescent="0.25">
      <c r="A294" s="200" t="s">
        <v>19</v>
      </c>
      <c r="B294" s="91"/>
      <c r="C294" s="466">
        <v>9024</v>
      </c>
      <c r="D294" s="91"/>
      <c r="E294" s="91"/>
      <c r="F294" s="91"/>
      <c r="G294" s="407"/>
    </row>
    <row r="295" spans="1:7" s="253" customFormat="1" ht="30" hidden="1" x14ac:dyDescent="0.25">
      <c r="A295" s="200" t="s">
        <v>154</v>
      </c>
      <c r="B295" s="91"/>
      <c r="C295" s="466">
        <v>2054</v>
      </c>
      <c r="D295" s="91"/>
      <c r="E295" s="91"/>
      <c r="F295" s="91"/>
      <c r="G295" s="407"/>
    </row>
    <row r="296" spans="1:7" s="253" customFormat="1" hidden="1" x14ac:dyDescent="0.25">
      <c r="A296" s="408" t="s">
        <v>308</v>
      </c>
      <c r="B296" s="91"/>
      <c r="C296" s="466">
        <v>186388</v>
      </c>
      <c r="D296" s="91"/>
      <c r="E296" s="91"/>
      <c r="F296" s="91"/>
      <c r="G296" s="407"/>
    </row>
    <row r="297" spans="1:7" s="253" customFormat="1" ht="30" hidden="1" x14ac:dyDescent="0.25">
      <c r="A297" s="200" t="s">
        <v>248</v>
      </c>
      <c r="B297" s="91"/>
      <c r="C297" s="466">
        <v>455</v>
      </c>
      <c r="D297" s="91"/>
      <c r="E297" s="91"/>
      <c r="F297" s="91"/>
      <c r="G297" s="407"/>
    </row>
    <row r="298" spans="1:7" s="253" customFormat="1" ht="30.75" hidden="1" customHeight="1" x14ac:dyDescent="0.25">
      <c r="A298" s="200" t="s">
        <v>257</v>
      </c>
      <c r="B298" s="91"/>
      <c r="C298" s="466">
        <v>9250</v>
      </c>
      <c r="D298" s="91"/>
      <c r="E298" s="91"/>
      <c r="F298" s="91"/>
      <c r="G298" s="407"/>
    </row>
    <row r="299" spans="1:7" s="253" customFormat="1" ht="30" hidden="1" x14ac:dyDescent="0.25">
      <c r="A299" s="200" t="s">
        <v>136</v>
      </c>
      <c r="B299" s="91"/>
      <c r="C299" s="466">
        <v>629</v>
      </c>
      <c r="D299" s="91"/>
      <c r="E299" s="91"/>
      <c r="F299" s="91"/>
      <c r="G299" s="407"/>
    </row>
    <row r="300" spans="1:7" s="253" customFormat="1" hidden="1" x14ac:dyDescent="0.25">
      <c r="A300" s="200" t="s">
        <v>155</v>
      </c>
      <c r="B300" s="91"/>
      <c r="C300" s="466">
        <v>5590</v>
      </c>
      <c r="D300" s="91"/>
      <c r="E300" s="91"/>
      <c r="F300" s="91"/>
      <c r="G300" s="407"/>
    </row>
    <row r="301" spans="1:7" s="253" customFormat="1" hidden="1" x14ac:dyDescent="0.25">
      <c r="A301" s="200" t="s">
        <v>52</v>
      </c>
      <c r="B301" s="91"/>
      <c r="C301" s="466">
        <v>20450</v>
      </c>
      <c r="D301" s="91"/>
      <c r="E301" s="91"/>
      <c r="F301" s="91"/>
      <c r="G301" s="407"/>
    </row>
    <row r="302" spans="1:7" s="253" customFormat="1" hidden="1" x14ac:dyDescent="0.25">
      <c r="A302" s="200" t="s">
        <v>258</v>
      </c>
      <c r="B302" s="91"/>
      <c r="C302" s="466">
        <v>8880</v>
      </c>
      <c r="D302" s="91"/>
      <c r="E302" s="91"/>
      <c r="F302" s="91"/>
      <c r="G302" s="407"/>
    </row>
    <row r="303" spans="1:7" s="253" customFormat="1" hidden="1" x14ac:dyDescent="0.25">
      <c r="A303" s="200" t="s">
        <v>56</v>
      </c>
      <c r="B303" s="91"/>
      <c r="C303" s="466">
        <v>1950</v>
      </c>
      <c r="D303" s="91"/>
      <c r="E303" s="91"/>
      <c r="F303" s="91"/>
      <c r="G303" s="407"/>
    </row>
    <row r="304" spans="1:7" s="253" customFormat="1" hidden="1" x14ac:dyDescent="0.25">
      <c r="A304" s="200" t="s">
        <v>54</v>
      </c>
      <c r="B304" s="91"/>
      <c r="C304" s="466">
        <v>977</v>
      </c>
      <c r="D304" s="91"/>
      <c r="E304" s="91"/>
      <c r="F304" s="91"/>
      <c r="G304" s="407"/>
    </row>
    <row r="305" spans="1:7" s="253" customFormat="1" hidden="1" x14ac:dyDescent="0.25">
      <c r="A305" s="200" t="s">
        <v>18</v>
      </c>
      <c r="B305" s="91"/>
      <c r="C305" s="466">
        <v>5200</v>
      </c>
      <c r="D305" s="91"/>
      <c r="E305" s="91"/>
      <c r="F305" s="91"/>
      <c r="G305" s="407"/>
    </row>
    <row r="306" spans="1:7" s="253" customFormat="1" hidden="1" x14ac:dyDescent="0.25">
      <c r="A306" s="200" t="s">
        <v>152</v>
      </c>
      <c r="B306" s="91"/>
      <c r="C306" s="466">
        <v>36807</v>
      </c>
      <c r="D306" s="91"/>
      <c r="E306" s="91"/>
      <c r="F306" s="91"/>
      <c r="G306" s="407"/>
    </row>
    <row r="307" spans="1:7" s="253" customFormat="1" hidden="1" x14ac:dyDescent="0.25">
      <c r="A307" s="200" t="s">
        <v>259</v>
      </c>
      <c r="B307" s="91"/>
      <c r="C307" s="466">
        <v>204</v>
      </c>
      <c r="D307" s="91"/>
      <c r="E307" s="91"/>
      <c r="F307" s="91"/>
      <c r="G307" s="407"/>
    </row>
    <row r="308" spans="1:7" s="253" customFormat="1" hidden="1" x14ac:dyDescent="0.25">
      <c r="A308" s="200" t="s">
        <v>33</v>
      </c>
      <c r="B308" s="91"/>
      <c r="C308" s="466">
        <v>15794</v>
      </c>
      <c r="D308" s="91"/>
      <c r="E308" s="91"/>
      <c r="F308" s="91"/>
      <c r="G308" s="407"/>
    </row>
    <row r="309" spans="1:7" s="253" customFormat="1" hidden="1" x14ac:dyDescent="0.25">
      <c r="A309" s="200" t="s">
        <v>16</v>
      </c>
      <c r="B309" s="91"/>
      <c r="C309" s="466">
        <v>1140</v>
      </c>
      <c r="D309" s="91"/>
      <c r="E309" s="91"/>
      <c r="F309" s="91"/>
      <c r="G309" s="407"/>
    </row>
    <row r="310" spans="1:7" s="253" customFormat="1" hidden="1" x14ac:dyDescent="0.25">
      <c r="A310" s="200" t="s">
        <v>29</v>
      </c>
      <c r="B310" s="91"/>
      <c r="C310" s="466">
        <v>10400</v>
      </c>
      <c r="D310" s="91"/>
      <c r="E310" s="91"/>
      <c r="F310" s="91"/>
      <c r="G310" s="407"/>
    </row>
    <row r="311" spans="1:7" s="253" customFormat="1" hidden="1" x14ac:dyDescent="0.25">
      <c r="A311" s="200" t="s">
        <v>53</v>
      </c>
      <c r="B311" s="91"/>
      <c r="C311" s="466">
        <v>11040</v>
      </c>
      <c r="D311" s="91"/>
      <c r="E311" s="91"/>
      <c r="F311" s="91"/>
      <c r="G311" s="407"/>
    </row>
    <row r="312" spans="1:7" s="253" customFormat="1" hidden="1" x14ac:dyDescent="0.25">
      <c r="A312" s="200" t="s">
        <v>260</v>
      </c>
      <c r="B312" s="91"/>
      <c r="C312" s="466">
        <v>1150</v>
      </c>
      <c r="D312" s="91"/>
      <c r="E312" s="91"/>
      <c r="F312" s="91"/>
      <c r="G312" s="407"/>
    </row>
    <row r="313" spans="1:7" s="253" customFormat="1" hidden="1" x14ac:dyDescent="0.25">
      <c r="A313" s="200" t="s">
        <v>242</v>
      </c>
      <c r="B313" s="91"/>
      <c r="C313" s="466">
        <v>790</v>
      </c>
      <c r="D313" s="91"/>
      <c r="E313" s="91"/>
      <c r="F313" s="91"/>
      <c r="G313" s="407"/>
    </row>
    <row r="314" spans="1:7" s="253" customFormat="1" hidden="1" x14ac:dyDescent="0.25">
      <c r="A314" s="200" t="s">
        <v>153</v>
      </c>
      <c r="B314" s="91"/>
      <c r="C314" s="466">
        <v>975</v>
      </c>
      <c r="D314" s="91"/>
      <c r="E314" s="91"/>
      <c r="F314" s="91"/>
      <c r="G314" s="407"/>
    </row>
    <row r="315" spans="1:7" s="253" customFormat="1" hidden="1" x14ac:dyDescent="0.25">
      <c r="A315" s="200" t="s">
        <v>239</v>
      </c>
      <c r="B315" s="91"/>
      <c r="C315" s="466">
        <v>13240</v>
      </c>
      <c r="D315" s="91"/>
      <c r="E315" s="91"/>
      <c r="F315" s="91"/>
      <c r="G315" s="407"/>
    </row>
    <row r="316" spans="1:7" s="253" customFormat="1" hidden="1" x14ac:dyDescent="0.25">
      <c r="A316" s="98" t="s">
        <v>7</v>
      </c>
      <c r="B316" s="91"/>
      <c r="C316" s="469"/>
      <c r="D316" s="91"/>
      <c r="E316" s="91"/>
      <c r="F316" s="91"/>
    </row>
    <row r="317" spans="1:7" s="253" customFormat="1" hidden="1" x14ac:dyDescent="0.25">
      <c r="A317" s="21" t="s">
        <v>20</v>
      </c>
      <c r="B317" s="91"/>
      <c r="C317" s="469"/>
      <c r="D317" s="91"/>
      <c r="E317" s="91"/>
      <c r="F317" s="91"/>
    </row>
    <row r="318" spans="1:7" s="253" customFormat="1" hidden="1" x14ac:dyDescent="0.25">
      <c r="A318" s="160" t="s">
        <v>37</v>
      </c>
      <c r="B318" s="91">
        <v>240</v>
      </c>
      <c r="C318" s="469">
        <v>950</v>
      </c>
      <c r="D318" s="510">
        <v>10</v>
      </c>
      <c r="E318" s="113">
        <f>ROUND(F318/B318,0)</f>
        <v>40</v>
      </c>
      <c r="F318" s="142">
        <f>ROUND(C318*D318,0)</f>
        <v>9500</v>
      </c>
    </row>
    <row r="319" spans="1:7" s="253" customFormat="1" hidden="1" x14ac:dyDescent="0.25">
      <c r="A319" s="160" t="s">
        <v>11</v>
      </c>
      <c r="B319" s="91">
        <v>240</v>
      </c>
      <c r="C319" s="469">
        <v>1450</v>
      </c>
      <c r="D319" s="511">
        <v>5</v>
      </c>
      <c r="E319" s="113">
        <f>ROUND(F319/B319,0)</f>
        <v>30</v>
      </c>
      <c r="F319" s="142">
        <f>ROUND(C319*D319,0)</f>
        <v>7250</v>
      </c>
    </row>
    <row r="320" spans="1:7" s="253" customFormat="1" ht="15.75" hidden="1" x14ac:dyDescent="0.25">
      <c r="A320" s="92" t="s">
        <v>134</v>
      </c>
      <c r="B320" s="91"/>
      <c r="C320" s="468">
        <f>C318+C319</f>
        <v>2400</v>
      </c>
      <c r="D320" s="342">
        <f t="shared" ref="D320:D321" si="35">F320/C320</f>
        <v>6.979166666666667</v>
      </c>
      <c r="E320" s="274">
        <f>E318+E319</f>
        <v>70</v>
      </c>
      <c r="F320" s="274">
        <f>F318+F319</f>
        <v>16750</v>
      </c>
    </row>
    <row r="321" spans="1:6" s="253" customFormat="1" ht="30" hidden="1" thickBot="1" x14ac:dyDescent="0.3">
      <c r="A321" s="23" t="s">
        <v>109</v>
      </c>
      <c r="B321" s="289"/>
      <c r="C321" s="465">
        <f>C316+C320</f>
        <v>2400</v>
      </c>
      <c r="D321" s="342">
        <f t="shared" si="35"/>
        <v>6.979166666666667</v>
      </c>
      <c r="E321" s="252">
        <f>E316+E320</f>
        <v>70</v>
      </c>
      <c r="F321" s="252">
        <f>F316+F320</f>
        <v>16750</v>
      </c>
    </row>
    <row r="322" spans="1:6" s="253" customFormat="1" ht="15.75" hidden="1" thickBot="1" x14ac:dyDescent="0.3">
      <c r="A322" s="93" t="s">
        <v>10</v>
      </c>
      <c r="B322" s="275"/>
      <c r="C322" s="471"/>
      <c r="D322" s="275"/>
      <c r="E322" s="275"/>
      <c r="F322" s="275"/>
    </row>
    <row r="323" spans="1:6" s="253" customFormat="1" ht="41.25" customHeight="1" x14ac:dyDescent="0.25">
      <c r="A323" s="509" t="s">
        <v>81</v>
      </c>
      <c r="B323" s="293"/>
      <c r="C323" s="472"/>
      <c r="D323" s="276"/>
      <c r="E323" s="276"/>
      <c r="F323" s="276"/>
    </row>
    <row r="324" spans="1:6" s="253" customFormat="1" x14ac:dyDescent="0.25">
      <c r="A324" s="248" t="s">
        <v>174</v>
      </c>
      <c r="B324" s="103"/>
      <c r="C324" s="458"/>
      <c r="D324" s="245"/>
      <c r="E324" s="245"/>
      <c r="F324" s="245"/>
    </row>
    <row r="325" spans="1:6" s="253" customFormat="1" x14ac:dyDescent="0.25">
      <c r="A325" s="17" t="s">
        <v>113</v>
      </c>
      <c r="B325" s="7"/>
      <c r="C325" s="458">
        <v>102000</v>
      </c>
      <c r="D325" s="245"/>
      <c r="E325" s="245"/>
      <c r="F325" s="245"/>
    </row>
    <row r="326" spans="1:6" s="253" customFormat="1" x14ac:dyDescent="0.25">
      <c r="A326" s="408" t="s">
        <v>215</v>
      </c>
      <c r="B326" s="7"/>
      <c r="C326" s="470">
        <v>14000</v>
      </c>
      <c r="D326" s="245"/>
      <c r="E326" s="245"/>
      <c r="F326" s="245"/>
    </row>
    <row r="327" spans="1:6" s="253" customFormat="1" x14ac:dyDescent="0.25">
      <c r="A327" s="408" t="s">
        <v>233</v>
      </c>
      <c r="B327" s="7"/>
      <c r="C327" s="470">
        <v>88000</v>
      </c>
      <c r="D327" s="245"/>
      <c r="E327" s="245"/>
      <c r="F327" s="245"/>
    </row>
    <row r="328" spans="1:6" s="253" customFormat="1" x14ac:dyDescent="0.25">
      <c r="A328" s="25" t="s">
        <v>111</v>
      </c>
      <c r="B328" s="7"/>
      <c r="C328" s="458">
        <f>C329+C330</f>
        <v>11697.35294117647</v>
      </c>
      <c r="D328" s="245"/>
      <c r="E328" s="245"/>
      <c r="F328" s="245"/>
    </row>
    <row r="329" spans="1:6" s="253" customFormat="1" x14ac:dyDescent="0.25">
      <c r="A329" s="25" t="s">
        <v>298</v>
      </c>
      <c r="B329" s="7"/>
      <c r="C329" s="458">
        <v>9815</v>
      </c>
      <c r="D329" s="245"/>
      <c r="E329" s="245"/>
      <c r="F329" s="245"/>
    </row>
    <row r="330" spans="1:6" s="253" customFormat="1" x14ac:dyDescent="0.25">
      <c r="A330" s="25" t="s">
        <v>300</v>
      </c>
      <c r="B330" s="7"/>
      <c r="C330" s="458">
        <f>C331/8.5</f>
        <v>1882.3529411764705</v>
      </c>
      <c r="D330" s="245"/>
      <c r="E330" s="245"/>
      <c r="F330" s="245"/>
    </row>
    <row r="331" spans="1:6" s="253" customFormat="1" x14ac:dyDescent="0.25">
      <c r="A331" s="197" t="s">
        <v>299</v>
      </c>
      <c r="B331" s="7"/>
      <c r="C331" s="470">
        <v>16000</v>
      </c>
      <c r="D331" s="245"/>
      <c r="E331" s="245"/>
      <c r="F331" s="245"/>
    </row>
    <row r="332" spans="1:6" s="253" customFormat="1" ht="30" x14ac:dyDescent="0.25">
      <c r="A332" s="25" t="s">
        <v>112</v>
      </c>
      <c r="B332" s="7"/>
      <c r="C332" s="458"/>
      <c r="D332" s="245"/>
      <c r="E332" s="245"/>
      <c r="F332" s="245"/>
    </row>
    <row r="333" spans="1:6" s="253" customFormat="1" ht="18" customHeight="1" x14ac:dyDescent="0.25">
      <c r="A333" s="198" t="s">
        <v>142</v>
      </c>
      <c r="B333" s="7"/>
      <c r="C333" s="459">
        <f>C325+ROUND(C329*3.2,0)+C331/3.9</f>
        <v>137510.56410256409</v>
      </c>
      <c r="D333" s="245"/>
      <c r="E333" s="245"/>
      <c r="F333" s="245"/>
    </row>
    <row r="334" spans="1:6" s="253" customFormat="1" ht="18" customHeight="1" x14ac:dyDescent="0.25">
      <c r="A334" s="337" t="s">
        <v>114</v>
      </c>
      <c r="B334" s="414"/>
      <c r="C334" s="473"/>
      <c r="D334" s="413"/>
      <c r="E334" s="413"/>
      <c r="F334" s="413"/>
    </row>
    <row r="335" spans="1:6" s="253" customFormat="1" x14ac:dyDescent="0.25">
      <c r="A335" s="98" t="s">
        <v>7</v>
      </c>
      <c r="B335" s="91"/>
      <c r="C335" s="469"/>
      <c r="D335" s="91"/>
      <c r="E335" s="91"/>
      <c r="F335" s="91"/>
    </row>
    <row r="336" spans="1:6" s="253" customFormat="1" x14ac:dyDescent="0.25">
      <c r="A336" s="21" t="s">
        <v>20</v>
      </c>
      <c r="B336" s="91"/>
      <c r="C336" s="469"/>
      <c r="D336" s="91"/>
      <c r="E336" s="91"/>
      <c r="F336" s="91"/>
    </row>
    <row r="337" spans="1:6" s="253" customFormat="1" x14ac:dyDescent="0.25">
      <c r="A337" s="160" t="s">
        <v>131</v>
      </c>
      <c r="B337" s="91">
        <v>240</v>
      </c>
      <c r="C337" s="469">
        <f>2000+246</f>
        <v>2246</v>
      </c>
      <c r="D337" s="254">
        <v>10</v>
      </c>
      <c r="E337" s="113">
        <f>ROUND(F337/B337,0)</f>
        <v>94</v>
      </c>
      <c r="F337" s="142">
        <f>ROUND(C337*D337,0)</f>
        <v>22460</v>
      </c>
    </row>
    <row r="338" spans="1:6" s="253" customFormat="1" x14ac:dyDescent="0.25">
      <c r="A338" s="92" t="s">
        <v>134</v>
      </c>
      <c r="B338" s="91"/>
      <c r="C338" s="468">
        <f>C337</f>
        <v>2246</v>
      </c>
      <c r="D338" s="274">
        <f t="shared" ref="D338:F338" si="36">D337</f>
        <v>10</v>
      </c>
      <c r="E338" s="274">
        <f t="shared" si="36"/>
        <v>94</v>
      </c>
      <c r="F338" s="274">
        <f t="shared" si="36"/>
        <v>22460</v>
      </c>
    </row>
    <row r="339" spans="1:6" s="253" customFormat="1" ht="13.5" customHeight="1" thickBot="1" x14ac:dyDescent="0.3">
      <c r="A339" s="23" t="s">
        <v>109</v>
      </c>
      <c r="B339" s="289"/>
      <c r="C339" s="465">
        <f>C338</f>
        <v>2246</v>
      </c>
      <c r="D339" s="342">
        <f t="shared" ref="D339" si="37">F339/C339</f>
        <v>10</v>
      </c>
      <c r="E339" s="252">
        <f t="shared" ref="E339:F339" si="38">E338</f>
        <v>94</v>
      </c>
      <c r="F339" s="252">
        <f t="shared" si="38"/>
        <v>22460</v>
      </c>
    </row>
    <row r="340" spans="1:6" s="75" customFormat="1" ht="15.75" customHeight="1" thickBot="1" x14ac:dyDescent="0.3">
      <c r="A340" s="93" t="s">
        <v>10</v>
      </c>
      <c r="B340" s="94"/>
      <c r="C340" s="463"/>
      <c r="D340" s="95"/>
      <c r="E340" s="95"/>
      <c r="F340" s="95"/>
    </row>
    <row r="341" spans="1:6" s="253" customFormat="1" ht="15.75" hidden="1" customHeight="1" thickBot="1" x14ac:dyDescent="0.3">
      <c r="A341" s="353"/>
      <c r="B341" s="294"/>
      <c r="C341" s="474"/>
      <c r="D341" s="278"/>
      <c r="E341" s="278"/>
      <c r="F341" s="278"/>
    </row>
    <row r="342" spans="1:6" s="253" customFormat="1" ht="24.75" hidden="1" customHeight="1" x14ac:dyDescent="0.25">
      <c r="A342" s="134" t="s">
        <v>76</v>
      </c>
      <c r="B342" s="293"/>
      <c r="C342" s="472"/>
      <c r="D342" s="276"/>
      <c r="E342" s="276"/>
      <c r="F342" s="276"/>
    </row>
    <row r="343" spans="1:6" s="253" customFormat="1" ht="18.75" hidden="1" customHeight="1" x14ac:dyDescent="0.25">
      <c r="A343" s="248" t="s">
        <v>174</v>
      </c>
      <c r="B343" s="103"/>
      <c r="C343" s="458"/>
      <c r="D343" s="245"/>
      <c r="E343" s="245"/>
      <c r="F343" s="245"/>
    </row>
    <row r="344" spans="1:6" s="253" customFormat="1" hidden="1" x14ac:dyDescent="0.25">
      <c r="A344" s="17" t="s">
        <v>113</v>
      </c>
      <c r="B344" s="7"/>
      <c r="C344" s="458"/>
      <c r="D344" s="245"/>
      <c r="E344" s="245"/>
      <c r="F344" s="245"/>
    </row>
    <row r="345" spans="1:6" s="253" customFormat="1" hidden="1" x14ac:dyDescent="0.25">
      <c r="A345" s="25" t="s">
        <v>111</v>
      </c>
      <c r="B345" s="7"/>
      <c r="C345" s="458">
        <f>(C346+C347)/8.5</f>
        <v>33852.941176470587</v>
      </c>
      <c r="D345" s="245"/>
      <c r="E345" s="245"/>
      <c r="F345" s="245"/>
    </row>
    <row r="346" spans="1:6" s="253" customFormat="1" hidden="1" x14ac:dyDescent="0.25">
      <c r="A346" s="412" t="s">
        <v>301</v>
      </c>
      <c r="B346" s="7"/>
      <c r="C346" s="458">
        <v>287500</v>
      </c>
      <c r="D346" s="245"/>
      <c r="E346" s="245"/>
      <c r="F346" s="245"/>
    </row>
    <row r="347" spans="1:6" s="253" customFormat="1" hidden="1" x14ac:dyDescent="0.25">
      <c r="A347" s="412" t="s">
        <v>302</v>
      </c>
      <c r="B347" s="7"/>
      <c r="C347" s="458">
        <v>250</v>
      </c>
      <c r="D347" s="245"/>
      <c r="E347" s="245"/>
      <c r="F347" s="245"/>
    </row>
    <row r="348" spans="1:6" s="253" customFormat="1" ht="30" hidden="1" x14ac:dyDescent="0.25">
      <c r="A348" s="25" t="s">
        <v>112</v>
      </c>
      <c r="B348" s="7"/>
      <c r="C348" s="458"/>
      <c r="D348" s="245"/>
      <c r="E348" s="245"/>
      <c r="F348" s="245"/>
    </row>
    <row r="349" spans="1:6" s="253" customFormat="1" ht="18" hidden="1" customHeight="1" x14ac:dyDescent="0.25">
      <c r="A349" s="198" t="s">
        <v>142</v>
      </c>
      <c r="B349" s="7"/>
      <c r="C349" s="459">
        <f>C344+ROUND((C346+C347)/3.9,0)+C348</f>
        <v>73782</v>
      </c>
      <c r="D349" s="245"/>
      <c r="E349" s="245"/>
      <c r="F349" s="245"/>
    </row>
    <row r="350" spans="1:6" s="75" customFormat="1" ht="15.75" hidden="1" thickBot="1" x14ac:dyDescent="0.3">
      <c r="A350" s="354" t="s">
        <v>10</v>
      </c>
      <c r="B350" s="295"/>
      <c r="C350" s="475"/>
      <c r="D350" s="279"/>
      <c r="E350" s="279"/>
      <c r="F350" s="279"/>
    </row>
    <row r="351" spans="1:6" s="253" customFormat="1" ht="36.75" hidden="1" customHeight="1" x14ac:dyDescent="0.25">
      <c r="A351" s="224" t="s">
        <v>140</v>
      </c>
      <c r="B351" s="41"/>
      <c r="C351" s="466"/>
      <c r="D351" s="135"/>
      <c r="E351" s="135"/>
      <c r="F351" s="135"/>
    </row>
    <row r="352" spans="1:6" s="253" customFormat="1" hidden="1" x14ac:dyDescent="0.25">
      <c r="A352" s="248" t="s">
        <v>6</v>
      </c>
      <c r="B352" s="103"/>
      <c r="C352" s="458"/>
      <c r="D352" s="135"/>
      <c r="E352" s="135"/>
      <c r="F352" s="135"/>
    </row>
    <row r="353" spans="1:6" s="253" customFormat="1" ht="19.5" hidden="1" customHeight="1" x14ac:dyDescent="0.25">
      <c r="A353" s="17" t="s">
        <v>113</v>
      </c>
      <c r="B353" s="7"/>
      <c r="C353" s="458"/>
      <c r="D353" s="245"/>
      <c r="E353" s="245"/>
      <c r="F353" s="245"/>
    </row>
    <row r="354" spans="1:6" s="253" customFormat="1" hidden="1" x14ac:dyDescent="0.25">
      <c r="A354" s="25" t="s">
        <v>111</v>
      </c>
      <c r="B354" s="7"/>
      <c r="C354" s="458">
        <f>C355/8.5</f>
        <v>39289.411764705881</v>
      </c>
      <c r="D354" s="245"/>
      <c r="E354" s="245"/>
      <c r="F354" s="245"/>
    </row>
    <row r="355" spans="1:6" s="253" customFormat="1" hidden="1" x14ac:dyDescent="0.25">
      <c r="A355" s="412" t="s">
        <v>141</v>
      </c>
      <c r="B355" s="7"/>
      <c r="C355" s="458">
        <v>333960</v>
      </c>
      <c r="D355" s="245"/>
      <c r="E355" s="245"/>
      <c r="F355" s="245"/>
    </row>
    <row r="356" spans="1:6" s="253" customFormat="1" ht="30" hidden="1" x14ac:dyDescent="0.25">
      <c r="A356" s="25" t="s">
        <v>112</v>
      </c>
      <c r="B356" s="7"/>
      <c r="C356" s="458"/>
      <c r="D356" s="245"/>
      <c r="E356" s="245"/>
      <c r="F356" s="245"/>
    </row>
    <row r="357" spans="1:6" s="253" customFormat="1" ht="18.75" hidden="1" customHeight="1" thickBot="1" x14ac:dyDescent="0.3">
      <c r="A357" s="198" t="s">
        <v>142</v>
      </c>
      <c r="B357" s="7"/>
      <c r="C357" s="459">
        <f>C353+ROUND(C355/3.9,0)+C356</f>
        <v>85631</v>
      </c>
      <c r="D357" s="245"/>
      <c r="E357" s="245"/>
      <c r="F357" s="245"/>
    </row>
    <row r="358" spans="1:6" s="75" customFormat="1" ht="15.75" hidden="1" thickBot="1" x14ac:dyDescent="0.3">
      <c r="A358" s="93" t="s">
        <v>10</v>
      </c>
      <c r="B358" s="94"/>
      <c r="C358" s="463"/>
      <c r="D358" s="95"/>
      <c r="E358" s="95"/>
      <c r="F358" s="95"/>
    </row>
    <row r="359" spans="1:6" s="253" customFormat="1" ht="14.25" hidden="1" customHeight="1" x14ac:dyDescent="0.25">
      <c r="A359" s="336"/>
      <c r="B359" s="292"/>
      <c r="C359" s="466"/>
      <c r="D359" s="135"/>
      <c r="E359" s="135"/>
      <c r="F359" s="135"/>
    </row>
    <row r="360" spans="1:6" ht="47.25" hidden="1" x14ac:dyDescent="0.25">
      <c r="A360" s="355" t="s">
        <v>170</v>
      </c>
      <c r="B360" s="38"/>
      <c r="C360" s="466"/>
      <c r="D360" s="135"/>
      <c r="E360" s="135"/>
      <c r="F360" s="135"/>
    </row>
    <row r="361" spans="1:6" ht="24.75" hidden="1" customHeight="1" x14ac:dyDescent="0.25">
      <c r="A361" s="51" t="s">
        <v>4</v>
      </c>
      <c r="B361" s="38"/>
      <c r="C361" s="466"/>
      <c r="D361" s="135"/>
      <c r="E361" s="135"/>
      <c r="F361" s="135"/>
    </row>
    <row r="362" spans="1:6" ht="21" hidden="1" customHeight="1" x14ac:dyDescent="0.25">
      <c r="A362" s="57" t="s">
        <v>45</v>
      </c>
      <c r="B362" s="38">
        <v>330</v>
      </c>
      <c r="C362" s="466">
        <v>6957</v>
      </c>
      <c r="D362" s="255">
        <v>3</v>
      </c>
      <c r="E362" s="113">
        <f>ROUND(F362/B362,0)</f>
        <v>63</v>
      </c>
      <c r="F362" s="135">
        <f>ROUND(C362*D362,0)</f>
        <v>20871</v>
      </c>
    </row>
    <row r="363" spans="1:6" ht="18.75" hidden="1" customHeight="1" x14ac:dyDescent="0.25">
      <c r="A363" s="356" t="s">
        <v>5</v>
      </c>
      <c r="B363" s="58"/>
      <c r="C363" s="465">
        <f>C362</f>
        <v>6957</v>
      </c>
      <c r="D363" s="342">
        <f>F363/C363</f>
        <v>3</v>
      </c>
      <c r="E363" s="252">
        <f>E362</f>
        <v>63</v>
      </c>
      <c r="F363" s="252">
        <f>F362</f>
        <v>20871</v>
      </c>
    </row>
    <row r="364" spans="1:6" hidden="1" x14ac:dyDescent="0.25">
      <c r="A364" s="248" t="s">
        <v>174</v>
      </c>
      <c r="B364" s="103"/>
      <c r="C364" s="458"/>
      <c r="D364" s="125"/>
      <c r="E364" s="252"/>
      <c r="F364" s="252"/>
    </row>
    <row r="365" spans="1:6" hidden="1" x14ac:dyDescent="0.25">
      <c r="A365" s="17" t="s">
        <v>113</v>
      </c>
      <c r="B365" s="7"/>
      <c r="C365" s="458">
        <v>1446</v>
      </c>
      <c r="D365" s="125"/>
      <c r="E365" s="252"/>
      <c r="F365" s="252"/>
    </row>
    <row r="366" spans="1:6" hidden="1" x14ac:dyDescent="0.25">
      <c r="A366" s="408" t="s">
        <v>233</v>
      </c>
      <c r="B366" s="7"/>
      <c r="C366" s="458">
        <v>1446</v>
      </c>
      <c r="D366" s="125"/>
      <c r="E366" s="252"/>
      <c r="F366" s="252"/>
    </row>
    <row r="367" spans="1:6" hidden="1" x14ac:dyDescent="0.25">
      <c r="A367" s="25" t="s">
        <v>111</v>
      </c>
      <c r="B367" s="7"/>
      <c r="C367" s="458"/>
      <c r="D367" s="125"/>
      <c r="E367" s="252"/>
      <c r="F367" s="252"/>
    </row>
    <row r="368" spans="1:6" ht="30" hidden="1" x14ac:dyDescent="0.25">
      <c r="A368" s="25" t="s">
        <v>112</v>
      </c>
      <c r="B368" s="7"/>
      <c r="C368" s="458"/>
      <c r="D368" s="125"/>
      <c r="E368" s="252"/>
      <c r="F368" s="252"/>
    </row>
    <row r="369" spans="1:6" ht="18" hidden="1" customHeight="1" x14ac:dyDescent="0.25">
      <c r="A369" s="198" t="s">
        <v>142</v>
      </c>
      <c r="B369" s="7"/>
      <c r="C369" s="459">
        <f>C365+ROUND(C367*3.2,0)+C368</f>
        <v>1446</v>
      </c>
      <c r="D369" s="125"/>
      <c r="E369" s="252"/>
      <c r="F369" s="252"/>
    </row>
    <row r="370" spans="1:6" hidden="1" x14ac:dyDescent="0.25">
      <c r="A370" s="337" t="s">
        <v>114</v>
      </c>
      <c r="B370" s="7"/>
      <c r="C370" s="459"/>
      <c r="D370" s="125"/>
      <c r="E370" s="252"/>
      <c r="F370" s="252"/>
    </row>
    <row r="371" spans="1:6" ht="30" hidden="1" x14ac:dyDescent="0.25">
      <c r="A371" s="333" t="s">
        <v>136</v>
      </c>
      <c r="B371" s="7"/>
      <c r="C371" s="476">
        <v>1501</v>
      </c>
      <c r="D371" s="125"/>
      <c r="E371" s="252"/>
      <c r="F371" s="252"/>
    </row>
    <row r="372" spans="1:6" ht="45" hidden="1" x14ac:dyDescent="0.25">
      <c r="A372" s="437" t="s">
        <v>307</v>
      </c>
      <c r="B372" s="7"/>
      <c r="C372" s="477">
        <v>220</v>
      </c>
      <c r="D372" s="125"/>
      <c r="E372" s="252"/>
      <c r="F372" s="252"/>
    </row>
    <row r="373" spans="1:6" ht="17.25" hidden="1" customHeight="1" x14ac:dyDescent="0.25">
      <c r="A373" s="21" t="s">
        <v>7</v>
      </c>
      <c r="B373" s="41"/>
      <c r="C373" s="466"/>
      <c r="D373" s="52"/>
      <c r="E373" s="52"/>
      <c r="F373" s="135"/>
    </row>
    <row r="374" spans="1:6" ht="17.25" hidden="1" customHeight="1" x14ac:dyDescent="0.25">
      <c r="A374" s="21" t="s">
        <v>132</v>
      </c>
      <c r="B374" s="91"/>
      <c r="C374" s="466"/>
      <c r="D374" s="52"/>
      <c r="E374" s="163"/>
      <c r="F374" s="245"/>
    </row>
    <row r="375" spans="1:6" ht="17.25" hidden="1" customHeight="1" x14ac:dyDescent="0.25">
      <c r="A375" s="66" t="s">
        <v>45</v>
      </c>
      <c r="B375" s="91">
        <v>330</v>
      </c>
      <c r="C375" s="466">
        <v>110</v>
      </c>
      <c r="D375" s="255">
        <v>8</v>
      </c>
      <c r="E375" s="113">
        <f>ROUND(F375/B375,0)</f>
        <v>3</v>
      </c>
      <c r="F375" s="135">
        <f>ROUND(C375*D375,0)</f>
        <v>880</v>
      </c>
    </row>
    <row r="376" spans="1:6" ht="18" hidden="1" customHeight="1" x14ac:dyDescent="0.25">
      <c r="A376" s="98" t="s">
        <v>9</v>
      </c>
      <c r="B376" s="238"/>
      <c r="C376" s="468">
        <f t="shared" ref="C376" si="39">C375</f>
        <v>110</v>
      </c>
      <c r="D376" s="127">
        <f t="shared" ref="D376:F376" si="40">D375</f>
        <v>8</v>
      </c>
      <c r="E376" s="274">
        <f t="shared" si="40"/>
        <v>3</v>
      </c>
      <c r="F376" s="274">
        <f t="shared" si="40"/>
        <v>880</v>
      </c>
    </row>
    <row r="377" spans="1:6" ht="19.5" hidden="1" customHeight="1" x14ac:dyDescent="0.25">
      <c r="A377" s="21" t="s">
        <v>20</v>
      </c>
      <c r="B377" s="91"/>
      <c r="C377" s="466"/>
      <c r="D377" s="52"/>
      <c r="E377" s="163"/>
      <c r="F377" s="245"/>
    </row>
    <row r="378" spans="1:6" ht="16.5" hidden="1" customHeight="1" x14ac:dyDescent="0.25">
      <c r="A378" s="160" t="s">
        <v>45</v>
      </c>
      <c r="B378" s="91">
        <v>240</v>
      </c>
      <c r="C378" s="466">
        <v>2000</v>
      </c>
      <c r="D378" s="255">
        <v>3</v>
      </c>
      <c r="E378" s="113">
        <f>ROUND(F378/B378,0)</f>
        <v>25</v>
      </c>
      <c r="F378" s="135">
        <f>ROUND(C378*D378,0)</f>
        <v>6000</v>
      </c>
    </row>
    <row r="379" spans="1:6" ht="21" hidden="1" customHeight="1" x14ac:dyDescent="0.25">
      <c r="A379" s="92" t="s">
        <v>134</v>
      </c>
      <c r="B379" s="91"/>
      <c r="C379" s="468">
        <f>C378</f>
        <v>2000</v>
      </c>
      <c r="D379" s="342">
        <f t="shared" ref="D379:D380" si="41">F379/C379</f>
        <v>3</v>
      </c>
      <c r="E379" s="274">
        <f t="shared" ref="E379:F379" si="42">E378</f>
        <v>25</v>
      </c>
      <c r="F379" s="274">
        <f t="shared" si="42"/>
        <v>6000</v>
      </c>
    </row>
    <row r="380" spans="1:6" ht="21" hidden="1" customHeight="1" thickBot="1" x14ac:dyDescent="0.3">
      <c r="A380" s="23" t="s">
        <v>109</v>
      </c>
      <c r="B380" s="261"/>
      <c r="C380" s="465">
        <f>C376+C379</f>
        <v>2110</v>
      </c>
      <c r="D380" s="342">
        <f t="shared" si="41"/>
        <v>3.2606635071090047</v>
      </c>
      <c r="E380" s="252">
        <f>E376+E379</f>
        <v>28</v>
      </c>
      <c r="F380" s="252">
        <f>F376+F379</f>
        <v>6880</v>
      </c>
    </row>
    <row r="381" spans="1:6" s="75" customFormat="1" ht="24.75" hidden="1" customHeight="1" thickBot="1" x14ac:dyDescent="0.3">
      <c r="A381" s="93" t="s">
        <v>10</v>
      </c>
      <c r="B381" s="94"/>
      <c r="C381" s="463"/>
      <c r="D381" s="95"/>
      <c r="E381" s="95"/>
      <c r="F381" s="95"/>
    </row>
    <row r="382" spans="1:6" s="244" customFormat="1" ht="39" hidden="1" customHeight="1" x14ac:dyDescent="0.25">
      <c r="A382" s="221" t="s">
        <v>82</v>
      </c>
      <c r="B382" s="236"/>
      <c r="C382" s="466"/>
      <c r="D382" s="135"/>
      <c r="E382" s="135"/>
      <c r="F382" s="135"/>
    </row>
    <row r="383" spans="1:6" s="244" customFormat="1" ht="24.75" hidden="1" customHeight="1" x14ac:dyDescent="0.25">
      <c r="A383" s="51" t="s">
        <v>4</v>
      </c>
      <c r="B383" s="41"/>
      <c r="C383" s="466"/>
      <c r="D383" s="135"/>
      <c r="E383" s="135"/>
      <c r="F383" s="135"/>
    </row>
    <row r="384" spans="1:6" s="244" customFormat="1" ht="15" hidden="1" customHeight="1" x14ac:dyDescent="0.25">
      <c r="A384" s="35" t="s">
        <v>11</v>
      </c>
      <c r="B384" s="91">
        <v>340</v>
      </c>
      <c r="C384" s="478">
        <v>85</v>
      </c>
      <c r="D384" s="243">
        <v>8.4</v>
      </c>
      <c r="E384" s="113">
        <f t="shared" ref="E384:E393" si="43">ROUND(F384/B384,0)</f>
        <v>2</v>
      </c>
      <c r="F384" s="135">
        <f t="shared" ref="F384:F393" si="44">ROUND(C384*D384,0)</f>
        <v>714</v>
      </c>
    </row>
    <row r="385" spans="1:6" s="244" customFormat="1" ht="18" hidden="1" customHeight="1" x14ac:dyDescent="0.25">
      <c r="A385" s="35" t="s">
        <v>58</v>
      </c>
      <c r="B385" s="91">
        <v>340</v>
      </c>
      <c r="C385" s="478">
        <v>15</v>
      </c>
      <c r="D385" s="243">
        <v>11.5</v>
      </c>
      <c r="E385" s="113">
        <f t="shared" si="43"/>
        <v>1</v>
      </c>
      <c r="F385" s="135">
        <f t="shared" si="44"/>
        <v>173</v>
      </c>
    </row>
    <row r="386" spans="1:6" s="244" customFormat="1" ht="16.5" hidden="1" customHeight="1" x14ac:dyDescent="0.25">
      <c r="A386" s="35" t="s">
        <v>12</v>
      </c>
      <c r="B386" s="91">
        <v>340</v>
      </c>
      <c r="C386" s="478">
        <v>60</v>
      </c>
      <c r="D386" s="243">
        <v>8.9</v>
      </c>
      <c r="E386" s="113">
        <f t="shared" si="43"/>
        <v>2</v>
      </c>
      <c r="F386" s="135">
        <f t="shared" si="44"/>
        <v>534</v>
      </c>
    </row>
    <row r="387" spans="1:6" s="244" customFormat="1" ht="19.5" hidden="1" customHeight="1" x14ac:dyDescent="0.25">
      <c r="A387" s="35" t="s">
        <v>22</v>
      </c>
      <c r="B387" s="91">
        <v>340</v>
      </c>
      <c r="C387" s="478">
        <v>60</v>
      </c>
      <c r="D387" s="243">
        <v>10.8</v>
      </c>
      <c r="E387" s="113">
        <f t="shared" si="43"/>
        <v>2</v>
      </c>
      <c r="F387" s="135">
        <f t="shared" si="44"/>
        <v>648</v>
      </c>
    </row>
    <row r="388" spans="1:6" s="244" customFormat="1" ht="19.5" hidden="1" customHeight="1" x14ac:dyDescent="0.25">
      <c r="A388" s="35" t="s">
        <v>34</v>
      </c>
      <c r="B388" s="91">
        <v>340</v>
      </c>
      <c r="C388" s="478">
        <v>20</v>
      </c>
      <c r="D388" s="243">
        <v>11.8</v>
      </c>
      <c r="E388" s="113">
        <f t="shared" si="43"/>
        <v>1</v>
      </c>
      <c r="F388" s="135">
        <f t="shared" si="44"/>
        <v>236</v>
      </c>
    </row>
    <row r="389" spans="1:6" s="244" customFormat="1" ht="18.75" hidden="1" customHeight="1" x14ac:dyDescent="0.25">
      <c r="A389" s="35" t="s">
        <v>23</v>
      </c>
      <c r="B389" s="91">
        <v>340</v>
      </c>
      <c r="C389" s="478">
        <v>80</v>
      </c>
      <c r="D389" s="243">
        <v>6.1</v>
      </c>
      <c r="E389" s="113">
        <f t="shared" si="43"/>
        <v>1</v>
      </c>
      <c r="F389" s="135">
        <f t="shared" si="44"/>
        <v>488</v>
      </c>
    </row>
    <row r="390" spans="1:6" s="244" customFormat="1" ht="18" hidden="1" customHeight="1" x14ac:dyDescent="0.25">
      <c r="A390" s="35" t="s">
        <v>57</v>
      </c>
      <c r="B390" s="91">
        <v>340</v>
      </c>
      <c r="C390" s="478">
        <v>50</v>
      </c>
      <c r="D390" s="243">
        <v>12</v>
      </c>
      <c r="E390" s="113">
        <f t="shared" si="43"/>
        <v>2</v>
      </c>
      <c r="F390" s="135">
        <f t="shared" si="44"/>
        <v>600</v>
      </c>
    </row>
    <row r="391" spans="1:6" s="244" customFormat="1" ht="18.75" hidden="1" customHeight="1" x14ac:dyDescent="0.25">
      <c r="A391" s="35" t="s">
        <v>45</v>
      </c>
      <c r="B391" s="91">
        <v>340</v>
      </c>
      <c r="C391" s="478">
        <v>5</v>
      </c>
      <c r="D391" s="243">
        <v>7.4</v>
      </c>
      <c r="E391" s="113">
        <f t="shared" si="43"/>
        <v>0</v>
      </c>
      <c r="F391" s="135">
        <f t="shared" si="44"/>
        <v>37</v>
      </c>
    </row>
    <row r="392" spans="1:6" s="244" customFormat="1" ht="18" hidden="1" customHeight="1" x14ac:dyDescent="0.25">
      <c r="A392" s="35" t="s">
        <v>130</v>
      </c>
      <c r="B392" s="91">
        <v>340</v>
      </c>
      <c r="C392" s="478">
        <v>5</v>
      </c>
      <c r="D392" s="243">
        <v>6.7</v>
      </c>
      <c r="E392" s="113">
        <f t="shared" si="43"/>
        <v>0</v>
      </c>
      <c r="F392" s="135">
        <f t="shared" si="44"/>
        <v>34</v>
      </c>
    </row>
    <row r="393" spans="1:6" s="244" customFormat="1" ht="18" hidden="1" customHeight="1" x14ac:dyDescent="0.25">
      <c r="A393" s="35" t="s">
        <v>21</v>
      </c>
      <c r="B393" s="91">
        <v>340</v>
      </c>
      <c r="C393" s="478">
        <v>30</v>
      </c>
      <c r="D393" s="243">
        <v>11</v>
      </c>
      <c r="E393" s="113">
        <f t="shared" si="43"/>
        <v>1</v>
      </c>
      <c r="F393" s="135">
        <f t="shared" si="44"/>
        <v>330</v>
      </c>
    </row>
    <row r="394" spans="1:6" s="244" customFormat="1" ht="21" hidden="1" customHeight="1" x14ac:dyDescent="0.2">
      <c r="A394" s="356" t="s">
        <v>5</v>
      </c>
      <c r="B394" s="58">
        <v>340</v>
      </c>
      <c r="C394" s="479">
        <f>SUM(C384:C393)</f>
        <v>410</v>
      </c>
      <c r="D394" s="125">
        <f>F394/C394</f>
        <v>9.2536585365853661</v>
      </c>
      <c r="E394" s="256">
        <f>SUM(E384:E393)</f>
        <v>12</v>
      </c>
      <c r="F394" s="256">
        <f>SUM(F384:F393)</f>
        <v>3794</v>
      </c>
    </row>
    <row r="395" spans="1:6" s="45" customFormat="1" ht="18.75" hidden="1" customHeight="1" x14ac:dyDescent="0.25">
      <c r="A395" s="16" t="s">
        <v>214</v>
      </c>
      <c r="B395" s="16"/>
      <c r="C395" s="480"/>
      <c r="D395" s="83"/>
      <c r="E395" s="83"/>
      <c r="F395" s="83"/>
    </row>
    <row r="396" spans="1:6" s="45" customFormat="1" hidden="1" x14ac:dyDescent="0.25">
      <c r="A396" s="17" t="s">
        <v>113</v>
      </c>
      <c r="B396" s="80"/>
      <c r="C396" s="481">
        <f>SUM(C397,C398,C399,C400)</f>
        <v>2800</v>
      </c>
      <c r="D396" s="83"/>
      <c r="E396" s="83"/>
      <c r="F396" s="83"/>
    </row>
    <row r="397" spans="1:6" s="45" customFormat="1" hidden="1" x14ac:dyDescent="0.25">
      <c r="A397" s="157" t="s">
        <v>215</v>
      </c>
      <c r="B397" s="80"/>
      <c r="C397" s="481"/>
      <c r="D397" s="83"/>
      <c r="E397" s="83"/>
      <c r="F397" s="83"/>
    </row>
    <row r="398" spans="1:6" s="45" customFormat="1" ht="17.25" hidden="1" customHeight="1" x14ac:dyDescent="0.25">
      <c r="A398" s="157" t="s">
        <v>216</v>
      </c>
      <c r="B398" s="80"/>
      <c r="C398" s="458">
        <v>300</v>
      </c>
      <c r="D398" s="83"/>
      <c r="E398" s="83"/>
      <c r="F398" s="83"/>
    </row>
    <row r="399" spans="1:6" s="45" customFormat="1" ht="30" hidden="1" x14ac:dyDescent="0.25">
      <c r="A399" s="157" t="s">
        <v>217</v>
      </c>
      <c r="B399" s="80"/>
      <c r="C399" s="458"/>
      <c r="D399" s="83"/>
      <c r="E399" s="83"/>
      <c r="F399" s="83"/>
    </row>
    <row r="400" spans="1:6" s="45" customFormat="1" hidden="1" x14ac:dyDescent="0.25">
      <c r="A400" s="17" t="s">
        <v>218</v>
      </c>
      <c r="B400" s="80"/>
      <c r="C400" s="458">
        <v>2500</v>
      </c>
      <c r="D400" s="83"/>
      <c r="E400" s="83"/>
      <c r="F400" s="83"/>
    </row>
    <row r="401" spans="1:6" s="244" customFormat="1" hidden="1" x14ac:dyDescent="0.25">
      <c r="A401" s="25" t="s">
        <v>111</v>
      </c>
      <c r="B401" s="91"/>
      <c r="C401" s="466">
        <f>C402+C403</f>
        <v>4657.5294117647063</v>
      </c>
      <c r="D401" s="52"/>
      <c r="E401" s="52"/>
      <c r="F401" s="135"/>
    </row>
    <row r="402" spans="1:6" s="244" customFormat="1" hidden="1" x14ac:dyDescent="0.25">
      <c r="A402" s="25" t="s">
        <v>298</v>
      </c>
      <c r="B402" s="240"/>
      <c r="C402" s="482">
        <v>2474</v>
      </c>
      <c r="D402" s="52"/>
      <c r="E402" s="52"/>
      <c r="F402" s="135"/>
    </row>
    <row r="403" spans="1:6" s="244" customFormat="1" hidden="1" x14ac:dyDescent="0.25">
      <c r="A403" s="25" t="s">
        <v>300</v>
      </c>
      <c r="B403" s="240"/>
      <c r="C403" s="458">
        <f>C404/8.5</f>
        <v>2183.5294117647059</v>
      </c>
      <c r="D403" s="52"/>
      <c r="E403" s="52"/>
      <c r="F403" s="135"/>
    </row>
    <row r="404" spans="1:6" s="45" customFormat="1" hidden="1" x14ac:dyDescent="0.25">
      <c r="A404" s="197" t="s">
        <v>299</v>
      </c>
      <c r="B404" s="154"/>
      <c r="C404" s="458">
        <v>18560</v>
      </c>
      <c r="D404" s="83"/>
      <c r="E404" s="83"/>
      <c r="F404" s="83"/>
    </row>
    <row r="405" spans="1:6" s="45" customFormat="1" ht="15.75" hidden="1" customHeight="1" x14ac:dyDescent="0.25">
      <c r="A405" s="18" t="s">
        <v>219</v>
      </c>
      <c r="B405" s="137"/>
      <c r="C405" s="483">
        <f>C396+ROUND(C402*3.2,0)+C404/3.9</f>
        <v>15475.974358974359</v>
      </c>
      <c r="D405" s="86"/>
      <c r="E405" s="86"/>
      <c r="F405" s="86"/>
    </row>
    <row r="406" spans="1:6" s="45" customFormat="1" ht="15.75" hidden="1" customHeight="1" x14ac:dyDescent="0.25">
      <c r="A406" s="16" t="s">
        <v>144</v>
      </c>
      <c r="B406" s="7"/>
      <c r="C406" s="458"/>
      <c r="D406" s="86"/>
      <c r="E406" s="86"/>
      <c r="F406" s="86"/>
    </row>
    <row r="407" spans="1:6" s="45" customFormat="1" ht="15.75" hidden="1" customHeight="1" x14ac:dyDescent="0.25">
      <c r="A407" s="17" t="s">
        <v>113</v>
      </c>
      <c r="B407" s="7"/>
      <c r="C407" s="458">
        <f>C409+C425</f>
        <v>1533</v>
      </c>
      <c r="D407" s="86"/>
      <c r="E407" s="86"/>
      <c r="F407" s="86"/>
    </row>
    <row r="408" spans="1:6" s="45" customFormat="1" ht="15.75" hidden="1" customHeight="1" x14ac:dyDescent="0.25">
      <c r="A408" s="17" t="s">
        <v>215</v>
      </c>
      <c r="B408" s="7"/>
      <c r="C408" s="458"/>
      <c r="D408" s="86"/>
      <c r="E408" s="86"/>
      <c r="F408" s="86"/>
    </row>
    <row r="409" spans="1:6" s="45" customFormat="1" ht="15.75" hidden="1" customHeight="1" x14ac:dyDescent="0.25">
      <c r="A409" s="157" t="s">
        <v>220</v>
      </c>
      <c r="B409" s="7"/>
      <c r="C409" s="458">
        <f>C410+C411+C412+C414</f>
        <v>1533</v>
      </c>
      <c r="D409" s="86"/>
      <c r="E409" s="86"/>
      <c r="F409" s="86"/>
    </row>
    <row r="410" spans="1:6" s="45" customFormat="1" ht="19.5" hidden="1" customHeight="1" x14ac:dyDescent="0.25">
      <c r="A410" s="270" t="s">
        <v>221</v>
      </c>
      <c r="B410" s="7"/>
      <c r="C410" s="481">
        <v>1179</v>
      </c>
      <c r="D410" s="86"/>
      <c r="E410" s="86"/>
      <c r="F410" s="86"/>
    </row>
    <row r="411" spans="1:6" s="45" customFormat="1" ht="15.75" hidden="1" customHeight="1" x14ac:dyDescent="0.25">
      <c r="A411" s="270" t="s">
        <v>222</v>
      </c>
      <c r="B411" s="7"/>
      <c r="C411" s="481">
        <v>354</v>
      </c>
      <c r="D411" s="86"/>
      <c r="E411" s="86"/>
      <c r="F411" s="86"/>
    </row>
    <row r="412" spans="1:6" s="45" customFormat="1" ht="30.75" hidden="1" customHeight="1" x14ac:dyDescent="0.25">
      <c r="A412" s="270" t="s">
        <v>223</v>
      </c>
      <c r="B412" s="7"/>
      <c r="C412" s="481"/>
      <c r="D412" s="86"/>
      <c r="E412" s="86"/>
      <c r="F412" s="86"/>
    </row>
    <row r="413" spans="1:6" s="45" customFormat="1" hidden="1" x14ac:dyDescent="0.25">
      <c r="A413" s="270" t="s">
        <v>224</v>
      </c>
      <c r="B413" s="7"/>
      <c r="C413" s="481"/>
      <c r="D413" s="86"/>
      <c r="E413" s="86"/>
      <c r="F413" s="86"/>
    </row>
    <row r="414" spans="1:6" s="45" customFormat="1" ht="30" hidden="1" x14ac:dyDescent="0.25">
      <c r="A414" s="270" t="s">
        <v>225</v>
      </c>
      <c r="B414" s="7"/>
      <c r="C414" s="481"/>
      <c r="D414" s="86"/>
      <c r="E414" s="86"/>
      <c r="F414" s="86"/>
    </row>
    <row r="415" spans="1:6" s="45" customFormat="1" hidden="1" x14ac:dyDescent="0.25">
      <c r="A415" s="270" t="s">
        <v>224</v>
      </c>
      <c r="B415" s="7"/>
      <c r="C415" s="484"/>
      <c r="D415" s="86"/>
      <c r="E415" s="86"/>
      <c r="F415" s="86"/>
    </row>
    <row r="416" spans="1:6" s="45" customFormat="1" ht="30" hidden="1" customHeight="1" x14ac:dyDescent="0.25">
      <c r="A416" s="157" t="s">
        <v>226</v>
      </c>
      <c r="B416" s="7"/>
      <c r="C416" s="458">
        <f>SUM(C417,C418,C420)</f>
        <v>0</v>
      </c>
      <c r="D416" s="86"/>
      <c r="E416" s="86"/>
      <c r="F416" s="86"/>
    </row>
    <row r="417" spans="1:6" s="45" customFormat="1" ht="30" hidden="1" x14ac:dyDescent="0.25">
      <c r="A417" s="270" t="s">
        <v>227</v>
      </c>
      <c r="B417" s="7"/>
      <c r="C417" s="458"/>
      <c r="D417" s="86"/>
      <c r="E417" s="86"/>
      <c r="F417" s="86"/>
    </row>
    <row r="418" spans="1:6" s="45" customFormat="1" ht="45" hidden="1" x14ac:dyDescent="0.25">
      <c r="A418" s="270" t="s">
        <v>228</v>
      </c>
      <c r="B418" s="7"/>
      <c r="C418" s="466"/>
      <c r="D418" s="86"/>
      <c r="E418" s="86"/>
      <c r="F418" s="86"/>
    </row>
    <row r="419" spans="1:6" s="45" customFormat="1" hidden="1" x14ac:dyDescent="0.25">
      <c r="A419" s="270" t="s">
        <v>224</v>
      </c>
      <c r="B419" s="7"/>
      <c r="C419" s="466"/>
      <c r="D419" s="86"/>
      <c r="E419" s="86"/>
      <c r="F419" s="86"/>
    </row>
    <row r="420" spans="1:6" s="45" customFormat="1" ht="45" hidden="1" x14ac:dyDescent="0.25">
      <c r="A420" s="270" t="s">
        <v>229</v>
      </c>
      <c r="B420" s="7"/>
      <c r="C420" s="466"/>
      <c r="D420" s="86"/>
      <c r="E420" s="86"/>
      <c r="F420" s="86"/>
    </row>
    <row r="421" spans="1:6" s="45" customFormat="1" hidden="1" x14ac:dyDescent="0.25">
      <c r="A421" s="270" t="s">
        <v>224</v>
      </c>
      <c r="B421" s="7"/>
      <c r="C421" s="466"/>
      <c r="D421" s="86"/>
      <c r="E421" s="86"/>
      <c r="F421" s="86"/>
    </row>
    <row r="422" spans="1:6" s="45" customFormat="1" ht="31.5" hidden="1" customHeight="1" x14ac:dyDescent="0.25">
      <c r="A422" s="157" t="s">
        <v>230</v>
      </c>
      <c r="B422" s="7"/>
      <c r="C422" s="458"/>
      <c r="D422" s="86"/>
      <c r="E422" s="86"/>
      <c r="F422" s="86"/>
    </row>
    <row r="423" spans="1:6" s="45" customFormat="1" ht="30" hidden="1" x14ac:dyDescent="0.25">
      <c r="A423" s="17" t="s">
        <v>231</v>
      </c>
      <c r="B423" s="7"/>
      <c r="C423" s="458"/>
      <c r="D423" s="86"/>
      <c r="E423" s="86"/>
      <c r="F423" s="86"/>
    </row>
    <row r="424" spans="1:6" s="45" customFormat="1" ht="15.75" hidden="1" customHeight="1" x14ac:dyDescent="0.25">
      <c r="A424" s="157" t="s">
        <v>232</v>
      </c>
      <c r="B424" s="7"/>
      <c r="C424" s="458"/>
      <c r="D424" s="86"/>
      <c r="E424" s="86"/>
      <c r="F424" s="86"/>
    </row>
    <row r="425" spans="1:6" s="45" customFormat="1" ht="15.75" hidden="1" customHeight="1" x14ac:dyDescent="0.25">
      <c r="A425" s="17" t="s">
        <v>233</v>
      </c>
      <c r="B425" s="7"/>
      <c r="C425" s="458"/>
      <c r="D425" s="86"/>
      <c r="E425" s="86"/>
      <c r="F425" s="86"/>
    </row>
    <row r="426" spans="1:6" s="45" customFormat="1" hidden="1" x14ac:dyDescent="0.25">
      <c r="A426" s="25" t="s">
        <v>111</v>
      </c>
      <c r="B426" s="80"/>
      <c r="C426" s="481"/>
      <c r="D426" s="86"/>
      <c r="E426" s="86"/>
      <c r="F426" s="86"/>
    </row>
    <row r="427" spans="1:6" s="45" customFormat="1" hidden="1" x14ac:dyDescent="0.25">
      <c r="A427" s="197" t="s">
        <v>141</v>
      </c>
      <c r="B427" s="80"/>
      <c r="C427" s="484"/>
      <c r="D427" s="86"/>
      <c r="E427" s="86"/>
      <c r="F427" s="86"/>
    </row>
    <row r="428" spans="1:6" s="244" customFormat="1" ht="30" hidden="1" x14ac:dyDescent="0.25">
      <c r="A428" s="25" t="s">
        <v>112</v>
      </c>
      <c r="B428" s="91"/>
      <c r="C428" s="466">
        <v>100</v>
      </c>
      <c r="D428" s="52"/>
      <c r="E428" s="52"/>
      <c r="F428" s="135"/>
    </row>
    <row r="429" spans="1:6" s="45" customFormat="1" ht="15.75" hidden="1" customHeight="1" x14ac:dyDescent="0.25">
      <c r="A429" s="25" t="s">
        <v>234</v>
      </c>
      <c r="B429" s="7"/>
      <c r="C429" s="458"/>
      <c r="D429" s="86"/>
      <c r="E429" s="86"/>
      <c r="F429" s="86"/>
    </row>
    <row r="430" spans="1:6" s="45" customFormat="1" hidden="1" x14ac:dyDescent="0.25">
      <c r="A430" s="269" t="s">
        <v>235</v>
      </c>
      <c r="B430" s="7"/>
      <c r="C430" s="458"/>
      <c r="D430" s="86"/>
      <c r="E430" s="86"/>
      <c r="F430" s="86"/>
    </row>
    <row r="431" spans="1:6" s="45" customFormat="1" hidden="1" x14ac:dyDescent="0.25">
      <c r="A431" s="15" t="s">
        <v>143</v>
      </c>
      <c r="B431" s="7"/>
      <c r="C431" s="459">
        <f>C407+ROUND(C426*3.2,0)+C428</f>
        <v>1633</v>
      </c>
      <c r="D431" s="86"/>
      <c r="E431" s="86"/>
      <c r="F431" s="86"/>
    </row>
    <row r="432" spans="1:6" s="45" customFormat="1" ht="15.75" hidden="1" customHeight="1" x14ac:dyDescent="0.25">
      <c r="A432" s="311" t="s">
        <v>142</v>
      </c>
      <c r="B432" s="7"/>
      <c r="C432" s="459">
        <f>SUM(C405,C431)</f>
        <v>17108.974358974359</v>
      </c>
      <c r="D432" s="86"/>
      <c r="E432" s="86"/>
      <c r="F432" s="86"/>
    </row>
    <row r="433" spans="1:6" s="244" customFormat="1" ht="18.75" hidden="1" customHeight="1" x14ac:dyDescent="0.25">
      <c r="A433" s="98" t="s">
        <v>7</v>
      </c>
      <c r="B433" s="91"/>
      <c r="C433" s="466"/>
      <c r="D433" s="52"/>
      <c r="E433" s="52"/>
      <c r="F433" s="135"/>
    </row>
    <row r="434" spans="1:6" s="244" customFormat="1" ht="16.5" hidden="1" customHeight="1" x14ac:dyDescent="0.25">
      <c r="A434" s="21" t="s">
        <v>20</v>
      </c>
      <c r="B434" s="91"/>
      <c r="C434" s="466"/>
      <c r="D434" s="52"/>
      <c r="E434" s="163"/>
      <c r="F434" s="245"/>
    </row>
    <row r="435" spans="1:6" s="244" customFormat="1" ht="18" hidden="1" customHeight="1" x14ac:dyDescent="0.25">
      <c r="A435" s="160" t="s">
        <v>37</v>
      </c>
      <c r="B435" s="91">
        <v>240</v>
      </c>
      <c r="C435" s="466">
        <v>130</v>
      </c>
      <c r="D435" s="254">
        <v>8</v>
      </c>
      <c r="E435" s="113">
        <f>ROUND(F435/B435,0)</f>
        <v>4</v>
      </c>
      <c r="F435" s="135">
        <f>ROUND(C435*D435,0)</f>
        <v>1040</v>
      </c>
    </row>
    <row r="436" spans="1:6" s="244" customFormat="1" ht="14.25" hidden="1" customHeight="1" x14ac:dyDescent="0.25">
      <c r="A436" s="160" t="s">
        <v>11</v>
      </c>
      <c r="B436" s="91">
        <v>240</v>
      </c>
      <c r="C436" s="466">
        <v>0</v>
      </c>
      <c r="D436" s="254">
        <v>0</v>
      </c>
      <c r="E436" s="113">
        <f>ROUND(F436/B436,0)</f>
        <v>0</v>
      </c>
      <c r="F436" s="135">
        <f>ROUND(C436*D436,0)</f>
        <v>0</v>
      </c>
    </row>
    <row r="437" spans="1:6" s="244" customFormat="1" ht="21" hidden="1" customHeight="1" x14ac:dyDescent="0.25">
      <c r="A437" s="92" t="s">
        <v>134</v>
      </c>
      <c r="B437" s="91"/>
      <c r="C437" s="465">
        <f>C435+C436</f>
        <v>130</v>
      </c>
      <c r="D437" s="125">
        <f t="shared" ref="D437:D438" si="45">F437/C437</f>
        <v>8</v>
      </c>
      <c r="E437" s="252">
        <f>E435+E436</f>
        <v>4</v>
      </c>
      <c r="F437" s="252">
        <f>F435+F436</f>
        <v>1040</v>
      </c>
    </row>
    <row r="438" spans="1:6" s="244" customFormat="1" ht="24.75" hidden="1" customHeight="1" thickBot="1" x14ac:dyDescent="0.3">
      <c r="A438" s="23" t="s">
        <v>109</v>
      </c>
      <c r="B438" s="291"/>
      <c r="C438" s="485">
        <f>C437</f>
        <v>130</v>
      </c>
      <c r="D438" s="125">
        <f t="shared" si="45"/>
        <v>8</v>
      </c>
      <c r="E438" s="280">
        <f t="shared" ref="E438:F438" si="46">E437</f>
        <v>4</v>
      </c>
      <c r="F438" s="280">
        <f t="shared" si="46"/>
        <v>1040</v>
      </c>
    </row>
    <row r="439" spans="1:6" s="244" customFormat="1" ht="16.5" hidden="1" customHeight="1" thickBot="1" x14ac:dyDescent="0.25">
      <c r="A439" s="93" t="s">
        <v>10</v>
      </c>
      <c r="B439" s="94"/>
      <c r="C439" s="463"/>
      <c r="D439" s="95"/>
      <c r="E439" s="95"/>
      <c r="F439" s="95"/>
    </row>
    <row r="440" spans="1:6" s="244" customFormat="1" ht="48.75" customHeight="1" x14ac:dyDescent="0.25">
      <c r="A440" s="519" t="s">
        <v>171</v>
      </c>
      <c r="B440" s="431"/>
      <c r="C440" s="466"/>
      <c r="D440" s="135"/>
      <c r="E440" s="135"/>
      <c r="F440" s="135"/>
    </row>
    <row r="441" spans="1:6" s="244" customFormat="1" ht="24.75" customHeight="1" x14ac:dyDescent="0.25">
      <c r="A441" s="432" t="s">
        <v>4</v>
      </c>
      <c r="B441" s="41"/>
      <c r="C441" s="466"/>
      <c r="D441" s="135"/>
      <c r="E441" s="135"/>
      <c r="F441" s="135"/>
    </row>
    <row r="442" spans="1:6" s="244" customFormat="1" x14ac:dyDescent="0.25">
      <c r="A442" s="160" t="s">
        <v>22</v>
      </c>
      <c r="B442" s="91">
        <v>340</v>
      </c>
      <c r="C442" s="482">
        <v>800</v>
      </c>
      <c r="D442" s="243">
        <v>7</v>
      </c>
      <c r="E442" s="113">
        <f>ROUND(F442/B442,0)</f>
        <v>16</v>
      </c>
      <c r="F442" s="135">
        <f>ROUND(C442*D442,0)</f>
        <v>5600</v>
      </c>
    </row>
    <row r="443" spans="1:6" s="244" customFormat="1" x14ac:dyDescent="0.25">
      <c r="A443" s="160" t="s">
        <v>61</v>
      </c>
      <c r="B443" s="91">
        <v>340</v>
      </c>
      <c r="C443" s="482">
        <v>2038</v>
      </c>
      <c r="D443" s="243">
        <v>4</v>
      </c>
      <c r="E443" s="113">
        <f>ROUND(F443/B443,0)</f>
        <v>24</v>
      </c>
      <c r="F443" s="135">
        <f>ROUND(C443*D443,0)</f>
        <v>8152</v>
      </c>
    </row>
    <row r="444" spans="1:6" s="244" customFormat="1" ht="18.75" customHeight="1" x14ac:dyDescent="0.2">
      <c r="A444" s="433" t="s">
        <v>5</v>
      </c>
      <c r="B444" s="58"/>
      <c r="C444" s="465">
        <f>C442+C443</f>
        <v>2838</v>
      </c>
      <c r="D444" s="125">
        <f>F444/C444</f>
        <v>4.8456659619450315</v>
      </c>
      <c r="E444" s="252">
        <f>E442+E443</f>
        <v>40</v>
      </c>
      <c r="F444" s="252">
        <f t="shared" ref="F444" si="47">F442+F443</f>
        <v>13752</v>
      </c>
    </row>
    <row r="445" spans="1:6" s="244" customFormat="1" x14ac:dyDescent="0.25">
      <c r="A445" s="16" t="s">
        <v>174</v>
      </c>
      <c r="B445" s="103"/>
      <c r="C445" s="458"/>
      <c r="D445" s="113"/>
      <c r="E445" s="113"/>
      <c r="F445" s="113"/>
    </row>
    <row r="446" spans="1:6" s="244" customFormat="1" ht="21" customHeight="1" x14ac:dyDescent="0.25">
      <c r="A446" s="17" t="s">
        <v>113</v>
      </c>
      <c r="B446" s="103"/>
      <c r="C446" s="458">
        <v>14000</v>
      </c>
      <c r="D446" s="113"/>
      <c r="E446" s="113"/>
      <c r="F446" s="113"/>
    </row>
    <row r="447" spans="1:6" s="244" customFormat="1" ht="45" x14ac:dyDescent="0.25">
      <c r="A447" s="438" t="s">
        <v>230</v>
      </c>
      <c r="B447" s="103"/>
      <c r="C447" s="458">
        <v>400</v>
      </c>
      <c r="D447" s="113"/>
      <c r="E447" s="113"/>
      <c r="F447" s="113"/>
    </row>
    <row r="448" spans="1:6" s="244" customFormat="1" x14ac:dyDescent="0.25">
      <c r="A448" s="438" t="s">
        <v>233</v>
      </c>
      <c r="B448" s="103"/>
      <c r="C448" s="458">
        <v>13600</v>
      </c>
      <c r="D448" s="113"/>
      <c r="E448" s="113"/>
      <c r="F448" s="113"/>
    </row>
    <row r="449" spans="1:6" s="244" customFormat="1" x14ac:dyDescent="0.25">
      <c r="A449" s="25" t="s">
        <v>111</v>
      </c>
      <c r="B449" s="7"/>
      <c r="C449" s="458"/>
      <c r="D449" s="52"/>
      <c r="E449" s="52"/>
      <c r="F449" s="135"/>
    </row>
    <row r="450" spans="1:6" s="244" customFormat="1" ht="30" x14ac:dyDescent="0.25">
      <c r="A450" s="25" t="s">
        <v>112</v>
      </c>
      <c r="B450" s="7"/>
      <c r="C450" s="458"/>
      <c r="D450" s="52"/>
      <c r="E450" s="52"/>
      <c r="F450" s="135"/>
    </row>
    <row r="451" spans="1:6" s="244" customFormat="1" ht="18.75" customHeight="1" x14ac:dyDescent="0.25">
      <c r="A451" s="198" t="s">
        <v>142</v>
      </c>
      <c r="B451" s="7"/>
      <c r="C451" s="459">
        <f>C446+ROUND(C449*3.2,0)+C450</f>
        <v>14000</v>
      </c>
      <c r="D451" s="52"/>
      <c r="E451" s="52"/>
      <c r="F451" s="135"/>
    </row>
    <row r="452" spans="1:6" s="244" customFormat="1" ht="15.75" customHeight="1" x14ac:dyDescent="0.25">
      <c r="A452" s="337" t="s">
        <v>114</v>
      </c>
      <c r="B452" s="414"/>
      <c r="C452" s="473"/>
      <c r="D452" s="52"/>
      <c r="E452" s="52"/>
      <c r="F452" s="135"/>
    </row>
    <row r="453" spans="1:6" s="244" customFormat="1" ht="30" x14ac:dyDescent="0.25">
      <c r="A453" s="57" t="s">
        <v>244</v>
      </c>
      <c r="B453" s="7"/>
      <c r="C453" s="486">
        <v>320</v>
      </c>
      <c r="D453" s="310"/>
      <c r="E453" s="310"/>
      <c r="F453" s="310"/>
    </row>
    <row r="454" spans="1:6" s="244" customFormat="1" ht="30" x14ac:dyDescent="0.25">
      <c r="A454" s="57" t="s">
        <v>245</v>
      </c>
      <c r="B454" s="7"/>
      <c r="C454" s="486">
        <v>650</v>
      </c>
      <c r="D454" s="310"/>
      <c r="E454" s="310"/>
      <c r="F454" s="310"/>
    </row>
    <row r="455" spans="1:6" s="244" customFormat="1" x14ac:dyDescent="0.25">
      <c r="A455" s="57" t="s">
        <v>255</v>
      </c>
      <c r="B455" s="7"/>
      <c r="C455" s="486">
        <v>30</v>
      </c>
      <c r="D455" s="310"/>
      <c r="E455" s="310"/>
      <c r="F455" s="310"/>
    </row>
    <row r="456" spans="1:6" s="244" customFormat="1" ht="45" x14ac:dyDescent="0.25">
      <c r="A456" s="57" t="s">
        <v>256</v>
      </c>
      <c r="B456" s="7"/>
      <c r="C456" s="486">
        <v>2500</v>
      </c>
      <c r="D456" s="310"/>
      <c r="E456" s="310"/>
      <c r="F456" s="310"/>
    </row>
    <row r="457" spans="1:6" s="244" customFormat="1" x14ac:dyDescent="0.25">
      <c r="A457" s="57" t="s">
        <v>19</v>
      </c>
      <c r="B457" s="7"/>
      <c r="C457" s="486">
        <v>300</v>
      </c>
      <c r="D457" s="310"/>
      <c r="E457" s="310"/>
      <c r="F457" s="310"/>
    </row>
    <row r="458" spans="1:6" s="244" customFormat="1" ht="30" x14ac:dyDescent="0.25">
      <c r="A458" s="57" t="s">
        <v>154</v>
      </c>
      <c r="B458" s="7"/>
      <c r="C458" s="486">
        <v>800</v>
      </c>
      <c r="D458" s="310"/>
      <c r="E458" s="310"/>
      <c r="F458" s="310"/>
    </row>
    <row r="459" spans="1:6" s="244" customFormat="1" x14ac:dyDescent="0.25">
      <c r="A459" s="57" t="s">
        <v>308</v>
      </c>
      <c r="B459" s="7"/>
      <c r="C459" s="486">
        <v>500</v>
      </c>
      <c r="D459" s="310"/>
      <c r="E459" s="310"/>
      <c r="F459" s="310"/>
    </row>
    <row r="460" spans="1:6" s="244" customFormat="1" x14ac:dyDescent="0.25">
      <c r="A460" s="57" t="s">
        <v>32</v>
      </c>
      <c r="B460" s="7"/>
      <c r="C460" s="486">
        <v>80</v>
      </c>
      <c r="D460" s="310"/>
      <c r="E460" s="310"/>
      <c r="F460" s="310"/>
    </row>
    <row r="461" spans="1:6" s="244" customFormat="1" x14ac:dyDescent="0.25">
      <c r="A461" s="57" t="s">
        <v>115</v>
      </c>
      <c r="B461" s="7"/>
      <c r="C461" s="486">
        <v>20</v>
      </c>
      <c r="D461" s="310"/>
      <c r="E461" s="310"/>
      <c r="F461" s="310"/>
    </row>
    <row r="462" spans="1:6" s="244" customFormat="1" x14ac:dyDescent="0.25">
      <c r="A462" s="57" t="s">
        <v>241</v>
      </c>
      <c r="B462" s="7"/>
      <c r="C462" s="486">
        <v>250</v>
      </c>
      <c r="D462" s="310"/>
      <c r="E462" s="310"/>
      <c r="F462" s="310"/>
    </row>
    <row r="463" spans="1:6" s="244" customFormat="1" x14ac:dyDescent="0.25">
      <c r="A463" s="57" t="s">
        <v>52</v>
      </c>
      <c r="B463" s="7"/>
      <c r="C463" s="486">
        <v>65</v>
      </c>
      <c r="D463" s="310"/>
      <c r="E463" s="310"/>
      <c r="F463" s="310"/>
    </row>
    <row r="464" spans="1:6" s="244" customFormat="1" x14ac:dyDescent="0.25">
      <c r="A464" s="57" t="s">
        <v>54</v>
      </c>
      <c r="B464" s="7"/>
      <c r="C464" s="486">
        <v>40</v>
      </c>
      <c r="D464" s="310"/>
      <c r="E464" s="310"/>
      <c r="F464" s="310"/>
    </row>
    <row r="465" spans="1:6" s="244" customFormat="1" ht="30" x14ac:dyDescent="0.25">
      <c r="A465" s="57" t="s">
        <v>156</v>
      </c>
      <c r="B465" s="7"/>
      <c r="C465" s="486">
        <v>20</v>
      </c>
      <c r="D465" s="310"/>
      <c r="E465" s="310"/>
      <c r="F465" s="310"/>
    </row>
    <row r="466" spans="1:6" s="244" customFormat="1" x14ac:dyDescent="0.25">
      <c r="A466" s="57" t="s">
        <v>18</v>
      </c>
      <c r="B466" s="7"/>
      <c r="C466" s="486">
        <v>1800</v>
      </c>
      <c r="D466" s="310"/>
      <c r="E466" s="310"/>
      <c r="F466" s="310"/>
    </row>
    <row r="467" spans="1:6" s="244" customFormat="1" x14ac:dyDescent="0.25">
      <c r="A467" s="57" t="s">
        <v>259</v>
      </c>
      <c r="B467" s="7"/>
      <c r="C467" s="486">
        <v>350</v>
      </c>
      <c r="D467" s="310"/>
      <c r="E467" s="310"/>
      <c r="F467" s="310"/>
    </row>
    <row r="468" spans="1:6" s="244" customFormat="1" x14ac:dyDescent="0.25">
      <c r="A468" s="57" t="s">
        <v>312</v>
      </c>
      <c r="B468" s="7"/>
      <c r="C468" s="486">
        <v>120</v>
      </c>
      <c r="D468" s="310"/>
      <c r="E468" s="310"/>
      <c r="F468" s="310"/>
    </row>
    <row r="469" spans="1:6" s="244" customFormat="1" ht="30" x14ac:dyDescent="0.25">
      <c r="A469" s="57" t="s">
        <v>266</v>
      </c>
      <c r="B469" s="7"/>
      <c r="C469" s="486">
        <v>30</v>
      </c>
      <c r="D469" s="310"/>
      <c r="E469" s="310"/>
      <c r="F469" s="310"/>
    </row>
    <row r="470" spans="1:6" s="244" customFormat="1" x14ac:dyDescent="0.25">
      <c r="A470" s="57" t="s">
        <v>53</v>
      </c>
      <c r="B470" s="7"/>
      <c r="C470" s="486">
        <v>2500</v>
      </c>
      <c r="D470" s="310"/>
      <c r="E470" s="310"/>
      <c r="F470" s="310"/>
    </row>
    <row r="471" spans="1:6" s="244" customFormat="1" ht="30.75" thickBot="1" x14ac:dyDescent="0.3">
      <c r="A471" s="57" t="s">
        <v>248</v>
      </c>
      <c r="B471" s="7"/>
      <c r="C471" s="487">
        <v>200</v>
      </c>
      <c r="D471" s="310"/>
      <c r="E471" s="310"/>
      <c r="F471" s="310"/>
    </row>
    <row r="472" spans="1:6" s="244" customFormat="1" thickBot="1" x14ac:dyDescent="0.25">
      <c r="A472" s="93" t="s">
        <v>10</v>
      </c>
      <c r="B472" s="94"/>
      <c r="C472" s="463"/>
      <c r="D472" s="95"/>
      <c r="E472" s="95"/>
      <c r="F472" s="95"/>
    </row>
    <row r="473" spans="1:6" s="244" customFormat="1" ht="24" hidden="1" customHeight="1" x14ac:dyDescent="0.25">
      <c r="A473" s="79" t="s">
        <v>313</v>
      </c>
      <c r="B473" s="236"/>
      <c r="C473" s="466"/>
      <c r="D473" s="135"/>
      <c r="E473" s="135"/>
      <c r="F473" s="135"/>
    </row>
    <row r="474" spans="1:6" s="244" customFormat="1" ht="16.5" hidden="1" customHeight="1" x14ac:dyDescent="0.25">
      <c r="A474" s="51" t="s">
        <v>4</v>
      </c>
      <c r="B474" s="41"/>
      <c r="C474" s="466"/>
      <c r="D474" s="135"/>
      <c r="E474" s="135"/>
      <c r="F474" s="135"/>
    </row>
    <row r="475" spans="1:6" s="244" customFormat="1" ht="21" hidden="1" customHeight="1" x14ac:dyDescent="0.25">
      <c r="A475" s="35" t="s">
        <v>131</v>
      </c>
      <c r="B475" s="91">
        <v>365</v>
      </c>
      <c r="C475" s="466">
        <v>1076</v>
      </c>
      <c r="D475" s="243">
        <v>16.5</v>
      </c>
      <c r="E475" s="113">
        <f>ROUND(F475/B475,0)</f>
        <v>49</v>
      </c>
      <c r="F475" s="135">
        <f>ROUND(C475*D475,0)</f>
        <v>17754</v>
      </c>
    </row>
    <row r="476" spans="1:6" s="244" customFormat="1" ht="17.25" hidden="1" customHeight="1" thickBot="1" x14ac:dyDescent="0.25">
      <c r="A476" s="356" t="s">
        <v>5</v>
      </c>
      <c r="B476" s="238">
        <v>365</v>
      </c>
      <c r="C476" s="465">
        <f>C475</f>
        <v>1076</v>
      </c>
      <c r="D476" s="125">
        <f>F476/C476</f>
        <v>16.5</v>
      </c>
      <c r="E476" s="252">
        <f>E475</f>
        <v>49</v>
      </c>
      <c r="F476" s="252">
        <f>F475</f>
        <v>17754</v>
      </c>
    </row>
    <row r="477" spans="1:6" s="244" customFormat="1" ht="17.25" hidden="1" customHeight="1" thickBot="1" x14ac:dyDescent="0.25">
      <c r="A477" s="93" t="s">
        <v>10</v>
      </c>
      <c r="B477" s="94"/>
      <c r="C477" s="463"/>
      <c r="D477" s="95"/>
      <c r="E477" s="95"/>
      <c r="F477" s="95"/>
    </row>
    <row r="478" spans="1:6" s="360" customFormat="1" ht="78" hidden="1" customHeight="1" thickBot="1" x14ac:dyDescent="0.25">
      <c r="A478" s="357" t="s">
        <v>83</v>
      </c>
      <c r="B478" s="358"/>
      <c r="C478" s="488"/>
      <c r="D478" s="281"/>
      <c r="E478" s="281"/>
      <c r="F478" s="359"/>
    </row>
    <row r="479" spans="1:6" s="244" customFormat="1" ht="22.5" hidden="1" customHeight="1" x14ac:dyDescent="0.25">
      <c r="A479" s="361" t="s">
        <v>4</v>
      </c>
      <c r="B479" s="30"/>
      <c r="C479" s="482"/>
      <c r="D479" s="245"/>
      <c r="E479" s="245"/>
      <c r="F479" s="245"/>
    </row>
    <row r="480" spans="1:6" s="244" customFormat="1" ht="16.5" hidden="1" customHeight="1" x14ac:dyDescent="0.25">
      <c r="A480" s="35" t="s">
        <v>42</v>
      </c>
      <c r="B480" s="38">
        <v>320</v>
      </c>
      <c r="C480" s="486">
        <v>210</v>
      </c>
      <c r="D480" s="243">
        <v>10</v>
      </c>
      <c r="E480" s="113">
        <f>ROUND(F480/B480,0)</f>
        <v>7</v>
      </c>
      <c r="F480" s="135">
        <f>ROUND(C480*D480,0)</f>
        <v>2100</v>
      </c>
    </row>
    <row r="481" spans="1:6" s="244" customFormat="1" ht="21" hidden="1" customHeight="1" x14ac:dyDescent="0.2">
      <c r="A481" s="356" t="s">
        <v>5</v>
      </c>
      <c r="B481" s="41"/>
      <c r="C481" s="489">
        <f>C480</f>
        <v>210</v>
      </c>
      <c r="D481" s="352">
        <f>D480</f>
        <v>10</v>
      </c>
      <c r="E481" s="44">
        <f>E480</f>
        <v>7</v>
      </c>
      <c r="F481" s="44">
        <f>F480</f>
        <v>2100</v>
      </c>
    </row>
    <row r="482" spans="1:6" s="244" customFormat="1" hidden="1" x14ac:dyDescent="0.25">
      <c r="A482" s="248" t="s">
        <v>174</v>
      </c>
      <c r="B482" s="103"/>
      <c r="C482" s="458"/>
      <c r="D482" s="251"/>
      <c r="E482" s="44"/>
      <c r="F482" s="245"/>
    </row>
    <row r="483" spans="1:6" s="244" customFormat="1" hidden="1" x14ac:dyDescent="0.25">
      <c r="A483" s="17" t="s">
        <v>113</v>
      </c>
      <c r="B483" s="7"/>
      <c r="C483" s="458">
        <v>3850</v>
      </c>
      <c r="D483" s="251"/>
      <c r="E483" s="44"/>
      <c r="F483" s="245"/>
    </row>
    <row r="484" spans="1:6" s="244" customFormat="1" hidden="1" x14ac:dyDescent="0.25">
      <c r="A484" s="408" t="s">
        <v>233</v>
      </c>
      <c r="B484" s="7"/>
      <c r="C484" s="470">
        <v>3850</v>
      </c>
      <c r="D484" s="251"/>
      <c r="E484" s="44"/>
      <c r="F484" s="245"/>
    </row>
    <row r="485" spans="1:6" s="244" customFormat="1" hidden="1" x14ac:dyDescent="0.25">
      <c r="A485" s="25" t="s">
        <v>111</v>
      </c>
      <c r="B485" s="7"/>
      <c r="C485" s="458"/>
      <c r="D485" s="251"/>
      <c r="E485" s="44"/>
      <c r="F485" s="245"/>
    </row>
    <row r="486" spans="1:6" s="244" customFormat="1" ht="30" hidden="1" x14ac:dyDescent="0.25">
      <c r="A486" s="25" t="s">
        <v>112</v>
      </c>
      <c r="B486" s="7"/>
      <c r="C486" s="458"/>
      <c r="D486" s="251"/>
      <c r="E486" s="44"/>
      <c r="F486" s="245"/>
    </row>
    <row r="487" spans="1:6" s="244" customFormat="1" ht="18" hidden="1" customHeight="1" x14ac:dyDescent="0.25">
      <c r="A487" s="198" t="s">
        <v>142</v>
      </c>
      <c r="B487" s="7"/>
      <c r="C487" s="459">
        <f>C483+ROUND(C485*3.2,0)+C486</f>
        <v>3850</v>
      </c>
      <c r="D487" s="251"/>
      <c r="E487" s="44"/>
      <c r="F487" s="245"/>
    </row>
    <row r="488" spans="1:6" s="244" customFormat="1" ht="24.75" hidden="1" customHeight="1" x14ac:dyDescent="0.25">
      <c r="A488" s="158" t="s">
        <v>7</v>
      </c>
      <c r="B488" s="157"/>
      <c r="C488" s="490"/>
      <c r="D488" s="157"/>
      <c r="E488" s="157"/>
      <c r="F488" s="157"/>
    </row>
    <row r="489" spans="1:6" s="244" customFormat="1" ht="18" hidden="1" customHeight="1" x14ac:dyDescent="0.25">
      <c r="A489" s="21" t="s">
        <v>132</v>
      </c>
      <c r="B489" s="157"/>
      <c r="C489" s="491"/>
      <c r="D489" s="157"/>
      <c r="E489" s="282"/>
      <c r="F489" s="282"/>
    </row>
    <row r="490" spans="1:6" s="244" customFormat="1" ht="18.75" hidden="1" customHeight="1" x14ac:dyDescent="0.25">
      <c r="A490" s="160" t="s">
        <v>26</v>
      </c>
      <c r="B490" s="91">
        <v>240</v>
      </c>
      <c r="C490" s="458">
        <v>200</v>
      </c>
      <c r="D490" s="164">
        <v>10</v>
      </c>
      <c r="E490" s="113">
        <f>ROUND(F490/B490,0)</f>
        <v>8</v>
      </c>
      <c r="F490" s="135">
        <f>ROUND(C490*D490,0)</f>
        <v>2000</v>
      </c>
    </row>
    <row r="491" spans="1:6" s="244" customFormat="1" ht="18" hidden="1" customHeight="1" x14ac:dyDescent="0.25">
      <c r="A491" s="92" t="s">
        <v>9</v>
      </c>
      <c r="B491" s="38"/>
      <c r="C491" s="461">
        <f t="shared" ref="C491" si="48">C490</f>
        <v>200</v>
      </c>
      <c r="D491" s="362">
        <f t="shared" ref="D491:F492" si="49">D490</f>
        <v>10</v>
      </c>
      <c r="E491" s="123">
        <f t="shared" si="49"/>
        <v>8</v>
      </c>
      <c r="F491" s="123">
        <f t="shared" si="49"/>
        <v>2000</v>
      </c>
    </row>
    <row r="492" spans="1:6" s="244" customFormat="1" ht="24.75" hidden="1" customHeight="1" thickBot="1" x14ac:dyDescent="0.3">
      <c r="A492" s="363" t="s">
        <v>109</v>
      </c>
      <c r="B492" s="38"/>
      <c r="C492" s="492">
        <f t="shared" ref="C492" si="50">C491</f>
        <v>200</v>
      </c>
      <c r="D492" s="364">
        <f t="shared" si="49"/>
        <v>10</v>
      </c>
      <c r="E492" s="104">
        <f t="shared" si="49"/>
        <v>8</v>
      </c>
      <c r="F492" s="365">
        <f t="shared" si="49"/>
        <v>2000</v>
      </c>
    </row>
    <row r="493" spans="1:6" s="244" customFormat="1" ht="17.25" hidden="1" customHeight="1" thickBot="1" x14ac:dyDescent="0.3">
      <c r="A493" s="93" t="s">
        <v>10</v>
      </c>
      <c r="B493" s="296"/>
      <c r="C493" s="493"/>
      <c r="D493" s="283"/>
      <c r="E493" s="283"/>
      <c r="F493" s="283"/>
    </row>
    <row r="494" spans="1:6" s="244" customFormat="1" ht="24.75" hidden="1" customHeight="1" x14ac:dyDescent="0.25">
      <c r="A494" s="79" t="s">
        <v>107</v>
      </c>
      <c r="B494" s="236"/>
      <c r="C494" s="466"/>
      <c r="D494" s="135"/>
      <c r="E494" s="135"/>
      <c r="F494" s="135"/>
    </row>
    <row r="495" spans="1:6" s="244" customFormat="1" ht="17.25" hidden="1" customHeight="1" x14ac:dyDescent="0.25">
      <c r="A495" s="51" t="s">
        <v>4</v>
      </c>
      <c r="B495" s="41"/>
      <c r="C495" s="466"/>
      <c r="D495" s="135"/>
      <c r="E495" s="135"/>
      <c r="F495" s="135"/>
    </row>
    <row r="496" spans="1:6" s="244" customFormat="1" ht="20.25" hidden="1" customHeight="1" x14ac:dyDescent="0.25">
      <c r="A496" s="11" t="s">
        <v>130</v>
      </c>
      <c r="B496" s="91">
        <v>340</v>
      </c>
      <c r="C496" s="478">
        <v>435</v>
      </c>
      <c r="D496" s="13">
        <v>7</v>
      </c>
      <c r="E496" s="113">
        <f>ROUND(F496/B496,0)</f>
        <v>9</v>
      </c>
      <c r="F496" s="135">
        <f>ROUND(C496*D496,0)</f>
        <v>3045</v>
      </c>
    </row>
    <row r="497" spans="1:8" s="244" customFormat="1" ht="18" hidden="1" customHeight="1" thickBot="1" x14ac:dyDescent="0.25">
      <c r="A497" s="366" t="s">
        <v>5</v>
      </c>
      <c r="B497" s="238"/>
      <c r="C497" s="479">
        <f>C496</f>
        <v>435</v>
      </c>
      <c r="D497" s="367">
        <f>D496</f>
        <v>7</v>
      </c>
      <c r="E497" s="251">
        <f>E496</f>
        <v>9</v>
      </c>
      <c r="F497" s="252">
        <f>F496</f>
        <v>3045</v>
      </c>
    </row>
    <row r="498" spans="1:8" s="244" customFormat="1" ht="16.5" hidden="1" customHeight="1" thickBot="1" x14ac:dyDescent="0.3">
      <c r="A498" s="93" t="s">
        <v>10</v>
      </c>
      <c r="B498" s="94"/>
      <c r="C498" s="464"/>
      <c r="D498" s="272"/>
      <c r="E498" s="272"/>
      <c r="F498" s="272"/>
    </row>
    <row r="499" spans="1:8" s="244" customFormat="1" ht="24.75" hidden="1" customHeight="1" x14ac:dyDescent="0.25">
      <c r="A499" s="439" t="s">
        <v>135</v>
      </c>
      <c r="B499" s="292"/>
      <c r="C499" s="494"/>
      <c r="D499" s="284"/>
      <c r="E499" s="284"/>
      <c r="F499" s="284"/>
    </row>
    <row r="500" spans="1:8" s="244" customFormat="1" ht="31.5" hidden="1" customHeight="1" x14ac:dyDescent="0.25">
      <c r="A500" s="203" t="s">
        <v>158</v>
      </c>
      <c r="B500" s="41"/>
      <c r="C500" s="495">
        <v>3500</v>
      </c>
      <c r="D500" s="41"/>
      <c r="E500" s="252"/>
      <c r="F500" s="252"/>
    </row>
    <row r="501" spans="1:8" s="244" customFormat="1" ht="31.5" hidden="1" customHeight="1" x14ac:dyDescent="0.25">
      <c r="A501" s="203" t="s">
        <v>159</v>
      </c>
      <c r="B501" s="41"/>
      <c r="C501" s="495">
        <v>16500</v>
      </c>
      <c r="D501" s="41"/>
      <c r="E501" s="252"/>
      <c r="F501" s="252"/>
    </row>
    <row r="502" spans="1:8" s="244" customFormat="1" ht="19.5" hidden="1" customHeight="1" thickBot="1" x14ac:dyDescent="0.3">
      <c r="A502" s="203" t="s">
        <v>176</v>
      </c>
      <c r="B502" s="41"/>
      <c r="C502" s="495">
        <v>525</v>
      </c>
      <c r="D502" s="41"/>
      <c r="E502" s="252"/>
      <c r="F502" s="252"/>
    </row>
    <row r="503" spans="1:8" s="244" customFormat="1" ht="17.25" hidden="1" customHeight="1" thickBot="1" x14ac:dyDescent="0.3">
      <c r="A503" s="93" t="s">
        <v>10</v>
      </c>
      <c r="B503" s="296"/>
      <c r="C503" s="493"/>
      <c r="D503" s="283"/>
      <c r="E503" s="283"/>
      <c r="F503" s="283"/>
    </row>
    <row r="504" spans="1:8" ht="24.75" hidden="1" customHeight="1" x14ac:dyDescent="0.25">
      <c r="A504" s="368" t="s">
        <v>166</v>
      </c>
      <c r="B504" s="242"/>
      <c r="C504" s="496"/>
      <c r="D504" s="285"/>
      <c r="E504" s="285"/>
      <c r="F504" s="285"/>
    </row>
    <row r="505" spans="1:8" ht="21" hidden="1" customHeight="1" x14ac:dyDescent="0.25">
      <c r="A505" s="51" t="s">
        <v>4</v>
      </c>
      <c r="B505" s="38"/>
      <c r="C505" s="478"/>
      <c r="D505" s="53"/>
      <c r="E505" s="53"/>
      <c r="F505" s="53"/>
    </row>
    <row r="506" spans="1:8" ht="18.75" hidden="1" customHeight="1" x14ac:dyDescent="0.25">
      <c r="A506" s="369" t="s">
        <v>73</v>
      </c>
      <c r="B506" s="38">
        <v>340</v>
      </c>
      <c r="C506" s="478">
        <v>1605</v>
      </c>
      <c r="D506" s="89">
        <v>14.5</v>
      </c>
      <c r="E506" s="113">
        <f>ROUND(F506/B506,0)</f>
        <v>68</v>
      </c>
      <c r="F506" s="135">
        <f>ROUND(C506*D506,0)</f>
        <v>23273</v>
      </c>
    </row>
    <row r="507" spans="1:8" ht="18.75" hidden="1" customHeight="1" x14ac:dyDescent="0.25">
      <c r="A507" s="369" t="s">
        <v>190</v>
      </c>
      <c r="B507" s="38">
        <v>330</v>
      </c>
      <c r="C507" s="478"/>
      <c r="D507" s="89"/>
      <c r="E507" s="113"/>
      <c r="F507" s="142">
        <f>ROUND(C507*D507,0)</f>
        <v>0</v>
      </c>
    </row>
    <row r="508" spans="1:8" ht="20.25" hidden="1" customHeight="1" x14ac:dyDescent="0.25">
      <c r="A508" s="90" t="s">
        <v>5</v>
      </c>
      <c r="B508" s="38"/>
      <c r="C508" s="497">
        <f t="shared" ref="C508" si="51">C506</f>
        <v>1605</v>
      </c>
      <c r="D508" s="125">
        <f>F508/C508</f>
        <v>14.50031152647975</v>
      </c>
      <c r="E508" s="238">
        <f t="shared" ref="E508" si="52">E506</f>
        <v>68</v>
      </c>
      <c r="F508" s="238">
        <f>F506+F507</f>
        <v>23273</v>
      </c>
      <c r="H508" s="46">
        <f>1530+75</f>
        <v>1605</v>
      </c>
    </row>
    <row r="509" spans="1:8" ht="15.75" hidden="1" customHeight="1" x14ac:dyDescent="0.25">
      <c r="A509" s="248" t="s">
        <v>174</v>
      </c>
      <c r="B509" s="38"/>
      <c r="C509" s="497"/>
      <c r="D509" s="249"/>
      <c r="E509" s="238"/>
      <c r="F509" s="238"/>
    </row>
    <row r="510" spans="1:8" ht="17.25" hidden="1" customHeight="1" x14ac:dyDescent="0.25">
      <c r="A510" s="17" t="s">
        <v>113</v>
      </c>
      <c r="B510" s="38"/>
      <c r="C510" s="469">
        <v>3000</v>
      </c>
      <c r="D510" s="249"/>
      <c r="E510" s="238"/>
      <c r="F510" s="238"/>
    </row>
    <row r="511" spans="1:8" ht="17.25" hidden="1" customHeight="1" x14ac:dyDescent="0.25">
      <c r="A511" s="17" t="s">
        <v>233</v>
      </c>
      <c r="B511" s="38"/>
      <c r="C511" s="469">
        <v>3000</v>
      </c>
      <c r="D511" s="249"/>
      <c r="E511" s="238"/>
      <c r="F511" s="238"/>
    </row>
    <row r="512" spans="1:8" ht="18.75" hidden="1" customHeight="1" x14ac:dyDescent="0.25">
      <c r="A512" s="25" t="s">
        <v>111</v>
      </c>
      <c r="B512" s="38"/>
      <c r="C512" s="469">
        <v>30000</v>
      </c>
      <c r="D512" s="249"/>
      <c r="E512" s="238"/>
      <c r="F512" s="238"/>
    </row>
    <row r="513" spans="1:6" ht="30" hidden="1" x14ac:dyDescent="0.25">
      <c r="A513" s="25" t="s">
        <v>112</v>
      </c>
      <c r="B513" s="38"/>
      <c r="C513" s="497"/>
      <c r="D513" s="249"/>
      <c r="E513" s="238"/>
      <c r="F513" s="238"/>
    </row>
    <row r="514" spans="1:6" ht="17.25" hidden="1" customHeight="1" x14ac:dyDescent="0.25">
      <c r="A514" s="198" t="s">
        <v>142</v>
      </c>
      <c r="B514" s="38"/>
      <c r="C514" s="497">
        <f>C510+ROUND(C512*4.2,0)+C513</f>
        <v>129000</v>
      </c>
      <c r="D514" s="249"/>
      <c r="E514" s="238"/>
      <c r="F514" s="238"/>
    </row>
    <row r="515" spans="1:6" ht="20.25" hidden="1" customHeight="1" x14ac:dyDescent="0.25">
      <c r="A515" s="98" t="s">
        <v>7</v>
      </c>
      <c r="B515" s="38"/>
      <c r="C515" s="478"/>
      <c r="D515" s="38"/>
      <c r="E515" s="38"/>
      <c r="F515" s="53"/>
    </row>
    <row r="516" spans="1:6" ht="20.25" hidden="1" customHeight="1" x14ac:dyDescent="0.25">
      <c r="A516" s="21" t="s">
        <v>132</v>
      </c>
      <c r="B516" s="38"/>
      <c r="C516" s="478"/>
      <c r="D516" s="38"/>
      <c r="E516" s="38"/>
      <c r="F516" s="53"/>
    </row>
    <row r="517" spans="1:6" ht="18" hidden="1" customHeight="1" x14ac:dyDescent="0.25">
      <c r="A517" s="369" t="s">
        <v>73</v>
      </c>
      <c r="B517" s="38">
        <v>300</v>
      </c>
      <c r="C517" s="478">
        <v>610</v>
      </c>
      <c r="D517" s="89">
        <v>14</v>
      </c>
      <c r="E517" s="113">
        <f>ROUND(F517/B517,0)</f>
        <v>28</v>
      </c>
      <c r="F517" s="135">
        <f>ROUND(C517*D517,0)</f>
        <v>8540</v>
      </c>
    </row>
    <row r="518" spans="1:6" ht="16.5" hidden="1" customHeight="1" x14ac:dyDescent="0.25">
      <c r="A518" s="73" t="s">
        <v>9</v>
      </c>
      <c r="B518" s="38"/>
      <c r="C518" s="479">
        <f t="shared" ref="C518" si="53">C517</f>
        <v>610</v>
      </c>
      <c r="D518" s="367">
        <f t="shared" ref="D518:F518" si="54">D517</f>
        <v>14</v>
      </c>
      <c r="E518" s="256">
        <f t="shared" si="54"/>
        <v>28</v>
      </c>
      <c r="F518" s="256">
        <f t="shared" si="54"/>
        <v>8540</v>
      </c>
    </row>
    <row r="519" spans="1:6" ht="19.5" hidden="1" customHeight="1" x14ac:dyDescent="0.25">
      <c r="A519" s="21" t="s">
        <v>20</v>
      </c>
      <c r="B519" s="38"/>
      <c r="C519" s="479"/>
      <c r="D519" s="367"/>
      <c r="E519" s="256"/>
      <c r="F519" s="256"/>
    </row>
    <row r="520" spans="1:6" ht="18" hidden="1" customHeight="1" x14ac:dyDescent="0.25">
      <c r="A520" s="160" t="s">
        <v>73</v>
      </c>
      <c r="B520" s="55">
        <v>240</v>
      </c>
      <c r="C520" s="458">
        <v>706</v>
      </c>
      <c r="D520" s="56">
        <v>8</v>
      </c>
      <c r="E520" s="113">
        <f>ROUND(F520/B520,0)</f>
        <v>24</v>
      </c>
      <c r="F520" s="135">
        <f>ROUND(C520*D520,0)</f>
        <v>5648</v>
      </c>
    </row>
    <row r="521" spans="1:6" ht="16.5" hidden="1" customHeight="1" x14ac:dyDescent="0.25">
      <c r="A521" s="160" t="s">
        <v>190</v>
      </c>
      <c r="B521" s="55">
        <v>240</v>
      </c>
      <c r="C521" s="479"/>
      <c r="D521" s="243"/>
      <c r="E521" s="256"/>
      <c r="F521" s="135">
        <f>ROUND(C521*D521,0)</f>
        <v>0</v>
      </c>
    </row>
    <row r="522" spans="1:6" ht="17.25" hidden="1" customHeight="1" x14ac:dyDescent="0.25">
      <c r="A522" s="92" t="s">
        <v>134</v>
      </c>
      <c r="B522" s="38"/>
      <c r="C522" s="479">
        <f>C520+C521</f>
        <v>706</v>
      </c>
      <c r="D522" s="249">
        <f>F522/C522</f>
        <v>8</v>
      </c>
      <c r="E522" s="256">
        <f t="shared" ref="E522:F522" si="55">E520+E521</f>
        <v>24</v>
      </c>
      <c r="F522" s="256">
        <f t="shared" si="55"/>
        <v>5648</v>
      </c>
    </row>
    <row r="523" spans="1:6" ht="19.5" hidden="1" customHeight="1" thickBot="1" x14ac:dyDescent="0.3">
      <c r="A523" s="23" t="s">
        <v>109</v>
      </c>
      <c r="B523" s="38"/>
      <c r="C523" s="479">
        <f>C518+C522</f>
        <v>1316</v>
      </c>
      <c r="D523" s="249">
        <f>F523/C523</f>
        <v>10.781155015197568</v>
      </c>
      <c r="E523" s="256">
        <f>E518+E522</f>
        <v>52</v>
      </c>
      <c r="F523" s="256">
        <f>F518+F522</f>
        <v>14188</v>
      </c>
    </row>
    <row r="524" spans="1:6" ht="15" hidden="1" customHeight="1" thickBot="1" x14ac:dyDescent="0.3">
      <c r="A524" s="93" t="s">
        <v>10</v>
      </c>
      <c r="B524" s="94"/>
      <c r="C524" s="463"/>
      <c r="D524" s="95"/>
      <c r="E524" s="95"/>
      <c r="F524" s="95"/>
    </row>
    <row r="525" spans="1:6" ht="21.75" hidden="1" customHeight="1" x14ac:dyDescent="0.25">
      <c r="A525" s="79" t="s">
        <v>167</v>
      </c>
      <c r="B525" s="38"/>
      <c r="C525" s="478"/>
      <c r="D525" s="53"/>
      <c r="E525" s="53"/>
      <c r="F525" s="53"/>
    </row>
    <row r="526" spans="1:6" ht="21.75" hidden="1" customHeight="1" x14ac:dyDescent="0.25">
      <c r="A526" s="248" t="s">
        <v>6</v>
      </c>
      <c r="B526" s="38"/>
      <c r="C526" s="478"/>
      <c r="D526" s="53"/>
      <c r="E526" s="53"/>
      <c r="F526" s="53"/>
    </row>
    <row r="527" spans="1:6" ht="15" hidden="1" customHeight="1" x14ac:dyDescent="0.25">
      <c r="A527" s="17" t="s">
        <v>113</v>
      </c>
      <c r="B527" s="38"/>
      <c r="C527" s="478"/>
      <c r="D527" s="53"/>
      <c r="E527" s="53"/>
      <c r="F527" s="53"/>
    </row>
    <row r="528" spans="1:6" ht="15" hidden="1" customHeight="1" x14ac:dyDescent="0.25">
      <c r="A528" s="25" t="s">
        <v>111</v>
      </c>
      <c r="B528" s="38"/>
      <c r="C528" s="478"/>
      <c r="D528" s="53"/>
      <c r="E528" s="53"/>
      <c r="F528" s="53"/>
    </row>
    <row r="529" spans="1:6" ht="15" hidden="1" customHeight="1" x14ac:dyDescent="0.25">
      <c r="A529" s="25" t="s">
        <v>112</v>
      </c>
      <c r="B529" s="38"/>
      <c r="C529" s="478"/>
      <c r="D529" s="53"/>
      <c r="E529" s="53"/>
      <c r="F529" s="53"/>
    </row>
    <row r="530" spans="1:6" ht="15" hidden="1" customHeight="1" x14ac:dyDescent="0.25">
      <c r="A530" s="198" t="s">
        <v>142</v>
      </c>
      <c r="B530" s="38"/>
      <c r="C530" s="478"/>
      <c r="D530" s="53"/>
      <c r="E530" s="53"/>
      <c r="F530" s="53"/>
    </row>
    <row r="531" spans="1:6" ht="15" hidden="1" customHeight="1" x14ac:dyDescent="0.25">
      <c r="A531" s="180" t="s">
        <v>114</v>
      </c>
      <c r="B531" s="38"/>
      <c r="C531" s="478"/>
      <c r="D531" s="53"/>
      <c r="E531" s="53"/>
      <c r="F531" s="53"/>
    </row>
    <row r="532" spans="1:6" s="417" customFormat="1" hidden="1" x14ac:dyDescent="0.25">
      <c r="A532" s="160" t="s">
        <v>55</v>
      </c>
      <c r="B532" s="415"/>
      <c r="C532" s="498">
        <v>9500</v>
      </c>
      <c r="D532" s="416"/>
      <c r="E532" s="416"/>
      <c r="F532" s="416"/>
    </row>
    <row r="533" spans="1:6" s="417" customFormat="1" ht="30" hidden="1" customHeight="1" x14ac:dyDescent="0.25">
      <c r="A533" s="418" t="s">
        <v>247</v>
      </c>
      <c r="B533" s="415"/>
      <c r="C533" s="498">
        <v>16800</v>
      </c>
      <c r="D533" s="416"/>
      <c r="E533" s="416"/>
      <c r="F533" s="416"/>
    </row>
    <row r="534" spans="1:6" s="417" customFormat="1" ht="15.75" hidden="1" thickBot="1" x14ac:dyDescent="0.3">
      <c r="A534" s="160" t="s">
        <v>314</v>
      </c>
      <c r="B534" s="415"/>
      <c r="C534" s="498">
        <v>1600</v>
      </c>
      <c r="D534" s="416"/>
      <c r="E534" s="416"/>
      <c r="F534" s="416"/>
    </row>
    <row r="535" spans="1:6" ht="20.25" hidden="1" customHeight="1" x14ac:dyDescent="0.25">
      <c r="A535" s="98" t="s">
        <v>7</v>
      </c>
      <c r="B535" s="38"/>
      <c r="C535" s="499"/>
      <c r="D535" s="38"/>
      <c r="E535" s="38"/>
      <c r="F535" s="53"/>
    </row>
    <row r="536" spans="1:6" ht="19.5" hidden="1" customHeight="1" x14ac:dyDescent="0.25">
      <c r="A536" s="21" t="s">
        <v>20</v>
      </c>
      <c r="B536" s="38"/>
      <c r="C536" s="499"/>
      <c r="D536" s="367"/>
      <c r="E536" s="256"/>
      <c r="F536" s="256"/>
    </row>
    <row r="537" spans="1:6" ht="18" hidden="1" customHeight="1" x14ac:dyDescent="0.25">
      <c r="A537" s="160" t="s">
        <v>200</v>
      </c>
      <c r="B537" s="55">
        <v>240</v>
      </c>
      <c r="C537" s="500" t="e">
        <f>#REF!+#REF!</f>
        <v>#REF!</v>
      </c>
      <c r="D537" s="56"/>
      <c r="E537" s="113"/>
      <c r="F537" s="135" t="e">
        <f>ROUND(C537*D537,0)</f>
        <v>#REF!</v>
      </c>
    </row>
    <row r="538" spans="1:6" ht="21.75" hidden="1" customHeight="1" x14ac:dyDescent="0.25">
      <c r="A538" s="92" t="s">
        <v>134</v>
      </c>
      <c r="B538" s="38"/>
      <c r="C538" s="479" t="e">
        <f>C537</f>
        <v>#REF!</v>
      </c>
      <c r="D538" s="249" t="e">
        <f>F538/C538</f>
        <v>#REF!</v>
      </c>
      <c r="E538" s="256">
        <f>E537</f>
        <v>0</v>
      </c>
      <c r="F538" s="256" t="e">
        <f t="shared" ref="F538:F539" si="56">F537</f>
        <v>#REF!</v>
      </c>
    </row>
    <row r="539" spans="1:6" ht="19.5" hidden="1" customHeight="1" thickBot="1" x14ac:dyDescent="0.3">
      <c r="A539" s="23" t="s">
        <v>109</v>
      </c>
      <c r="B539" s="38"/>
      <c r="C539" s="479" t="e">
        <f>C538</f>
        <v>#REF!</v>
      </c>
      <c r="D539" s="249" t="e">
        <f>F539/C539</f>
        <v>#REF!</v>
      </c>
      <c r="E539" s="256">
        <f>E538</f>
        <v>0</v>
      </c>
      <c r="F539" s="256" t="e">
        <f t="shared" si="56"/>
        <v>#REF!</v>
      </c>
    </row>
    <row r="540" spans="1:6" ht="16.5" hidden="1" customHeight="1" thickBot="1" x14ac:dyDescent="0.3">
      <c r="A540" s="93" t="s">
        <v>10</v>
      </c>
      <c r="B540" s="94"/>
      <c r="C540" s="501"/>
      <c r="D540" s="95"/>
      <c r="E540" s="95"/>
      <c r="F540" s="95"/>
    </row>
    <row r="541" spans="1:6" ht="16.5" hidden="1" customHeight="1" thickBot="1" x14ac:dyDescent="0.3">
      <c r="A541" s="265"/>
      <c r="B541" s="287"/>
      <c r="C541" s="502"/>
      <c r="D541" s="141"/>
      <c r="E541" s="177"/>
      <c r="F541" s="141"/>
    </row>
    <row r="542" spans="1:6" ht="24.75" hidden="1" customHeight="1" thickBot="1" x14ac:dyDescent="0.3">
      <c r="A542" s="368" t="s">
        <v>191</v>
      </c>
      <c r="B542" s="287"/>
      <c r="C542" s="503"/>
      <c r="D542" s="285"/>
      <c r="E542" s="285"/>
      <c r="F542" s="285"/>
    </row>
    <row r="543" spans="1:6" ht="21" hidden="1" customHeight="1" thickBot="1" x14ac:dyDescent="0.3">
      <c r="A543" s="51" t="s">
        <v>4</v>
      </c>
      <c r="B543" s="287"/>
      <c r="C543" s="499"/>
      <c r="D543" s="53"/>
      <c r="E543" s="53"/>
      <c r="F543" s="53"/>
    </row>
    <row r="544" spans="1:6" hidden="1" x14ac:dyDescent="0.25">
      <c r="A544" s="17" t="s">
        <v>193</v>
      </c>
      <c r="B544" s="287">
        <v>350</v>
      </c>
      <c r="C544" s="499" t="e">
        <f>#REF!+#REF!</f>
        <v>#REF!</v>
      </c>
      <c r="D544" s="89"/>
      <c r="E544" s="113"/>
      <c r="F544" s="135" t="e">
        <f>ROUND(C544*D544,0)</f>
        <v>#REF!</v>
      </c>
    </row>
    <row r="545" spans="1:6" hidden="1" x14ac:dyDescent="0.25">
      <c r="A545" s="17" t="s">
        <v>192</v>
      </c>
      <c r="B545" s="287">
        <v>340</v>
      </c>
      <c r="C545" s="499" t="e">
        <f>#REF!+#REF!</f>
        <v>#REF!</v>
      </c>
      <c r="D545" s="89"/>
      <c r="E545" s="113"/>
      <c r="F545" s="142" t="e">
        <f>ROUND(C545*D545,0)</f>
        <v>#REF!</v>
      </c>
    </row>
    <row r="546" spans="1:6" hidden="1" x14ac:dyDescent="0.25">
      <c r="A546" s="17" t="s">
        <v>201</v>
      </c>
      <c r="B546" s="287">
        <v>350</v>
      </c>
      <c r="C546" s="499" t="e">
        <f>#REF!+#REF!</f>
        <v>#REF!</v>
      </c>
      <c r="D546" s="239"/>
      <c r="E546" s="113"/>
      <c r="F546" s="142" t="e">
        <f>ROUND(C546*D546,0)</f>
        <v>#REF!</v>
      </c>
    </row>
    <row r="547" spans="1:6" ht="20.25" hidden="1" customHeight="1" thickBot="1" x14ac:dyDescent="0.3">
      <c r="A547" s="90" t="s">
        <v>5</v>
      </c>
      <c r="B547" s="287"/>
      <c r="C547" s="497" t="e">
        <f>SUM(C544:C546)</f>
        <v>#REF!</v>
      </c>
      <c r="D547" s="125" t="e">
        <f>F547/C547</f>
        <v>#REF!</v>
      </c>
      <c r="E547" s="238"/>
      <c r="F547" s="238" t="e">
        <f>SUM(F544:F546)</f>
        <v>#REF!</v>
      </c>
    </row>
    <row r="548" spans="1:6" s="36" customFormat="1" ht="16.5" hidden="1" customHeight="1" thickBot="1" x14ac:dyDescent="0.3">
      <c r="A548" s="35" t="s">
        <v>188</v>
      </c>
      <c r="B548" s="287">
        <v>350</v>
      </c>
      <c r="C548" s="503" t="e">
        <f>#REF!+#REF!</f>
        <v>#REF!</v>
      </c>
      <c r="D548" s="89"/>
      <c r="E548" s="113"/>
      <c r="F548" s="142" t="e">
        <f>ROUND(C548*D548,0)</f>
        <v>#REF!</v>
      </c>
    </row>
    <row r="549" spans="1:6" s="36" customFormat="1" ht="16.5" hidden="1" customHeight="1" thickBot="1" x14ac:dyDescent="0.25">
      <c r="A549" s="90" t="s">
        <v>189</v>
      </c>
      <c r="B549" s="287"/>
      <c r="C549" s="459" t="e">
        <f>C547+C548</f>
        <v>#REF!</v>
      </c>
      <c r="D549" s="247" t="e">
        <f>F549/C549</f>
        <v>#REF!</v>
      </c>
      <c r="E549" s="143"/>
      <c r="F549" s="143" t="e">
        <f t="shared" ref="F549" si="57">F547+F548</f>
        <v>#REF!</v>
      </c>
    </row>
    <row r="550" spans="1:6" ht="15.75" hidden="1" customHeight="1" thickBot="1" x14ac:dyDescent="0.3">
      <c r="A550" s="248" t="s">
        <v>6</v>
      </c>
      <c r="B550" s="287"/>
      <c r="C550" s="499"/>
      <c r="D550" s="249"/>
      <c r="E550" s="238"/>
      <c r="F550" s="238"/>
    </row>
    <row r="551" spans="1:6" ht="17.25" hidden="1" customHeight="1" thickBot="1" x14ac:dyDescent="0.3">
      <c r="A551" s="17" t="s">
        <v>113</v>
      </c>
      <c r="B551" s="287"/>
      <c r="C551" s="499" t="e">
        <f>#REF!+#REF!</f>
        <v>#REF!</v>
      </c>
      <c r="D551" s="249"/>
      <c r="E551" s="238"/>
      <c r="F551" s="238"/>
    </row>
    <row r="552" spans="1:6" ht="18.75" hidden="1" customHeight="1" thickBot="1" x14ac:dyDescent="0.3">
      <c r="A552" s="25" t="s">
        <v>111</v>
      </c>
      <c r="B552" s="287"/>
      <c r="C552" s="499" t="e">
        <f>#REF!+#REF!</f>
        <v>#REF!</v>
      </c>
      <c r="D552" s="249"/>
      <c r="E552" s="238"/>
      <c r="F552" s="238"/>
    </row>
    <row r="553" spans="1:6" ht="30" hidden="1" x14ac:dyDescent="0.25">
      <c r="A553" s="25" t="s">
        <v>112</v>
      </c>
      <c r="B553" s="287"/>
      <c r="C553" s="499" t="e">
        <f>#REF!+#REF!</f>
        <v>#REF!</v>
      </c>
      <c r="D553" s="249"/>
      <c r="E553" s="238"/>
      <c r="F553" s="238"/>
    </row>
    <row r="554" spans="1:6" ht="17.25" hidden="1" customHeight="1" thickBot="1" x14ac:dyDescent="0.3">
      <c r="A554" s="198" t="s">
        <v>142</v>
      </c>
      <c r="B554" s="287"/>
      <c r="C554" s="497" t="e">
        <f>C551+ROUND(C552*3,0)+C553</f>
        <v>#REF!</v>
      </c>
      <c r="D554" s="249"/>
      <c r="E554" s="238"/>
      <c r="F554" s="238"/>
    </row>
    <row r="555" spans="1:6" ht="20.25" hidden="1" customHeight="1" thickBot="1" x14ac:dyDescent="0.3">
      <c r="A555" s="98" t="s">
        <v>7</v>
      </c>
      <c r="B555" s="287"/>
      <c r="C555" s="499"/>
      <c r="D555" s="38"/>
      <c r="E555" s="38"/>
      <c r="F555" s="53"/>
    </row>
    <row r="556" spans="1:6" ht="20.25" hidden="1" customHeight="1" thickBot="1" x14ac:dyDescent="0.3">
      <c r="A556" s="21" t="s">
        <v>132</v>
      </c>
      <c r="B556" s="287"/>
      <c r="C556" s="499"/>
      <c r="D556" s="38"/>
      <c r="E556" s="38"/>
      <c r="F556" s="53"/>
    </row>
    <row r="557" spans="1:6" ht="18" hidden="1" customHeight="1" thickBot="1" x14ac:dyDescent="0.3">
      <c r="A557" s="17" t="s">
        <v>193</v>
      </c>
      <c r="B557" s="287">
        <v>300</v>
      </c>
      <c r="C557" s="499" t="e">
        <f>#REF!+#REF!</f>
        <v>#REF!</v>
      </c>
      <c r="D557" s="89"/>
      <c r="E557" s="113"/>
      <c r="F557" s="135" t="e">
        <f>ROUND(C557*D557,0)</f>
        <v>#REF!</v>
      </c>
    </row>
    <row r="558" spans="1:6" ht="18" hidden="1" customHeight="1" thickBot="1" x14ac:dyDescent="0.3">
      <c r="A558" s="17" t="s">
        <v>192</v>
      </c>
      <c r="B558" s="287">
        <v>300</v>
      </c>
      <c r="C558" s="499" t="e">
        <f>#REF!+#REF!</f>
        <v>#REF!</v>
      </c>
      <c r="D558" s="89"/>
      <c r="E558" s="113"/>
      <c r="F558" s="135" t="e">
        <f>ROUND(C558*D558,0)</f>
        <v>#REF!</v>
      </c>
    </row>
    <row r="559" spans="1:6" ht="16.5" hidden="1" customHeight="1" thickBot="1" x14ac:dyDescent="0.3">
      <c r="A559" s="73" t="s">
        <v>9</v>
      </c>
      <c r="B559" s="287"/>
      <c r="C559" s="497" t="e">
        <f>#REF!+#REF!</f>
        <v>#REF!</v>
      </c>
      <c r="D559" s="367" t="e">
        <f>F559/C559</f>
        <v>#REF!</v>
      </c>
      <c r="E559" s="256">
        <f t="shared" ref="E559" si="58">E557</f>
        <v>0</v>
      </c>
      <c r="F559" s="256" t="e">
        <f>F557+F558</f>
        <v>#REF!</v>
      </c>
    </row>
    <row r="560" spans="1:6" ht="19.5" hidden="1" customHeight="1" thickBot="1" x14ac:dyDescent="0.3">
      <c r="A560" s="21" t="s">
        <v>20</v>
      </c>
      <c r="B560" s="287"/>
      <c r="C560" s="499"/>
      <c r="D560" s="367"/>
      <c r="E560" s="256"/>
      <c r="F560" s="256"/>
    </row>
    <row r="561" spans="1:6" ht="18" hidden="1" customHeight="1" thickBot="1" x14ac:dyDescent="0.3">
      <c r="A561" s="17" t="s">
        <v>193</v>
      </c>
      <c r="B561" s="287">
        <v>240</v>
      </c>
      <c r="C561" s="500" t="e">
        <f>#REF!+#REF!</f>
        <v>#REF!</v>
      </c>
      <c r="D561" s="56"/>
      <c r="E561" s="113"/>
      <c r="F561" s="135" t="e">
        <f>ROUND(C561*D561,0)</f>
        <v>#REF!</v>
      </c>
    </row>
    <row r="562" spans="1:6" ht="21.75" hidden="1" customHeight="1" thickBot="1" x14ac:dyDescent="0.3">
      <c r="A562" s="92" t="s">
        <v>134</v>
      </c>
      <c r="B562" s="287"/>
      <c r="C562" s="479" t="e">
        <f>C561</f>
        <v>#REF!</v>
      </c>
      <c r="D562" s="249" t="e">
        <f>F562/C562</f>
        <v>#REF!</v>
      </c>
      <c r="E562" s="256"/>
      <c r="F562" s="256" t="e">
        <f>F561</f>
        <v>#REF!</v>
      </c>
    </row>
    <row r="563" spans="1:6" ht="19.5" hidden="1" customHeight="1" thickBot="1" x14ac:dyDescent="0.3">
      <c r="A563" s="23" t="s">
        <v>109</v>
      </c>
      <c r="B563" s="287"/>
      <c r="C563" s="479" t="e">
        <f>C559+C562</f>
        <v>#REF!</v>
      </c>
      <c r="D563" s="249" t="e">
        <f>F563/C563</f>
        <v>#REF!</v>
      </c>
      <c r="E563" s="256"/>
      <c r="F563" s="256" t="e">
        <f>F559+F562</f>
        <v>#REF!</v>
      </c>
    </row>
    <row r="564" spans="1:6" ht="15" hidden="1" customHeight="1" thickBot="1" x14ac:dyDescent="0.3">
      <c r="A564" s="93" t="s">
        <v>10</v>
      </c>
      <c r="B564" s="287"/>
      <c r="C564" s="501"/>
      <c r="D564" s="95"/>
      <c r="E564" s="95"/>
      <c r="F564" s="95"/>
    </row>
    <row r="565" spans="1:6" ht="10.5" hidden="1" customHeight="1" thickBot="1" x14ac:dyDescent="0.3">
      <c r="B565" s="287"/>
    </row>
    <row r="566" spans="1:6" ht="24.75" hidden="1" customHeight="1" thickBot="1" x14ac:dyDescent="0.3">
      <c r="A566" s="368" t="s">
        <v>195</v>
      </c>
      <c r="B566" s="287"/>
      <c r="C566" s="503"/>
      <c r="D566" s="285"/>
      <c r="E566" s="285"/>
      <c r="F566" s="285"/>
    </row>
    <row r="567" spans="1:6" ht="21" hidden="1" customHeight="1" thickBot="1" x14ac:dyDescent="0.3">
      <c r="A567" s="51" t="s">
        <v>4</v>
      </c>
      <c r="B567" s="287"/>
      <c r="C567" s="499"/>
      <c r="D567" s="53"/>
      <c r="E567" s="53"/>
      <c r="F567" s="53"/>
    </row>
    <row r="568" spans="1:6" hidden="1" x14ac:dyDescent="0.25">
      <c r="A568" s="17" t="s">
        <v>194</v>
      </c>
      <c r="B568" s="287">
        <v>340</v>
      </c>
      <c r="C568" s="499" t="e">
        <f>#REF!+#REF!</f>
        <v>#REF!</v>
      </c>
      <c r="D568" s="89"/>
      <c r="E568" s="113"/>
      <c r="F568" s="135" t="e">
        <f>ROUND(C568*D568,0)</f>
        <v>#REF!</v>
      </c>
    </row>
    <row r="569" spans="1:6" ht="20.25" hidden="1" customHeight="1" thickBot="1" x14ac:dyDescent="0.3">
      <c r="A569" s="90" t="s">
        <v>5</v>
      </c>
      <c r="B569" s="287"/>
      <c r="C569" s="497" t="e">
        <f>#REF!+#REF!</f>
        <v>#REF!</v>
      </c>
      <c r="D569" s="125" t="e">
        <f>F569/C569</f>
        <v>#REF!</v>
      </c>
      <c r="E569" s="238">
        <f>E568</f>
        <v>0</v>
      </c>
      <c r="F569" s="238" t="e">
        <f>F568</f>
        <v>#REF!</v>
      </c>
    </row>
    <row r="570" spans="1:6" ht="15.75" hidden="1" customHeight="1" thickBot="1" x14ac:dyDescent="0.3">
      <c r="A570" s="248" t="s">
        <v>174</v>
      </c>
      <c r="B570" s="287"/>
      <c r="C570" s="499"/>
      <c r="D570" s="249"/>
      <c r="E570" s="238"/>
      <c r="F570" s="238"/>
    </row>
    <row r="571" spans="1:6" ht="17.25" hidden="1" customHeight="1" thickBot="1" x14ac:dyDescent="0.3">
      <c r="A571" s="17" t="s">
        <v>113</v>
      </c>
      <c r="B571" s="287"/>
      <c r="C571" s="499" t="e">
        <f>#REF!+#REF!</f>
        <v>#REF!</v>
      </c>
      <c r="D571" s="249"/>
      <c r="E571" s="238"/>
      <c r="F571" s="238"/>
    </row>
    <row r="572" spans="1:6" ht="18.75" hidden="1" customHeight="1" thickBot="1" x14ac:dyDescent="0.3">
      <c r="A572" s="25" t="s">
        <v>111</v>
      </c>
      <c r="B572" s="287"/>
      <c r="C572" s="499" t="e">
        <f>#REF!+#REF!</f>
        <v>#REF!</v>
      </c>
      <c r="D572" s="249"/>
      <c r="E572" s="238"/>
      <c r="F572" s="238"/>
    </row>
    <row r="573" spans="1:6" ht="30" hidden="1" x14ac:dyDescent="0.25">
      <c r="A573" s="25" t="s">
        <v>112</v>
      </c>
      <c r="B573" s="287"/>
      <c r="C573" s="499" t="e">
        <f>#REF!+#REF!</f>
        <v>#REF!</v>
      </c>
      <c r="D573" s="249"/>
      <c r="E573" s="238"/>
      <c r="F573" s="238"/>
    </row>
    <row r="574" spans="1:6" ht="17.25" hidden="1" customHeight="1" thickBot="1" x14ac:dyDescent="0.3">
      <c r="A574" s="198" t="s">
        <v>142</v>
      </c>
      <c r="B574" s="287"/>
      <c r="C574" s="497" t="e">
        <f>#REF!+#REF!</f>
        <v>#REF!</v>
      </c>
      <c r="D574" s="249"/>
      <c r="E574" s="238"/>
      <c r="F574" s="238"/>
    </row>
    <row r="575" spans="1:6" ht="20.25" hidden="1" customHeight="1" thickBot="1" x14ac:dyDescent="0.3">
      <c r="A575" s="98" t="s">
        <v>7</v>
      </c>
      <c r="B575" s="287"/>
      <c r="C575" s="499"/>
      <c r="D575" s="38"/>
      <c r="E575" s="38"/>
      <c r="F575" s="53"/>
    </row>
    <row r="576" spans="1:6" ht="20.25" hidden="1" customHeight="1" thickBot="1" x14ac:dyDescent="0.3">
      <c r="A576" s="21" t="s">
        <v>132</v>
      </c>
      <c r="B576" s="287"/>
      <c r="C576" s="499"/>
      <c r="D576" s="38"/>
      <c r="E576" s="38"/>
      <c r="F576" s="53"/>
    </row>
    <row r="577" spans="1:6" ht="18" hidden="1" customHeight="1" thickBot="1" x14ac:dyDescent="0.3">
      <c r="A577" s="17" t="s">
        <v>194</v>
      </c>
      <c r="B577" s="287">
        <v>300</v>
      </c>
      <c r="C577" s="499" t="e">
        <f>#REF!+#REF!</f>
        <v>#REF!</v>
      </c>
      <c r="D577" s="89"/>
      <c r="E577" s="113"/>
      <c r="F577" s="135" t="e">
        <f>ROUND(C577*D577,0)</f>
        <v>#REF!</v>
      </c>
    </row>
    <row r="578" spans="1:6" ht="16.5" hidden="1" customHeight="1" thickBot="1" x14ac:dyDescent="0.3">
      <c r="A578" s="73" t="s">
        <v>9</v>
      </c>
      <c r="B578" s="287"/>
      <c r="C578" s="497" t="e">
        <f>#REF!+#REF!</f>
        <v>#REF!</v>
      </c>
      <c r="D578" s="367" t="e">
        <f>F578/C578</f>
        <v>#REF!</v>
      </c>
      <c r="E578" s="256">
        <f t="shared" ref="E578" si="59">E577</f>
        <v>0</v>
      </c>
      <c r="F578" s="256" t="e">
        <f>F577</f>
        <v>#REF!</v>
      </c>
    </row>
    <row r="579" spans="1:6" ht="19.5" hidden="1" customHeight="1" thickBot="1" x14ac:dyDescent="0.3">
      <c r="A579" s="21" t="s">
        <v>20</v>
      </c>
      <c r="B579" s="287"/>
      <c r="C579" s="499"/>
      <c r="D579" s="367"/>
      <c r="E579" s="256"/>
      <c r="F579" s="256"/>
    </row>
    <row r="580" spans="1:6" ht="18" hidden="1" customHeight="1" thickBot="1" x14ac:dyDescent="0.3">
      <c r="A580" s="17" t="s">
        <v>194</v>
      </c>
      <c r="B580" s="287">
        <v>240</v>
      </c>
      <c r="C580" s="500" t="e">
        <f>#REF!+#REF!</f>
        <v>#REF!</v>
      </c>
      <c r="D580" s="56"/>
      <c r="E580" s="113"/>
      <c r="F580" s="135" t="e">
        <f>ROUND(C580*D580,0)</f>
        <v>#REF!</v>
      </c>
    </row>
    <row r="581" spans="1:6" ht="21.75" hidden="1" customHeight="1" thickBot="1" x14ac:dyDescent="0.3">
      <c r="A581" s="92" t="s">
        <v>134</v>
      </c>
      <c r="B581" s="287"/>
      <c r="C581" s="479" t="e">
        <f>C580</f>
        <v>#REF!</v>
      </c>
      <c r="D581" s="249">
        <f>D580</f>
        <v>0</v>
      </c>
      <c r="E581" s="256"/>
      <c r="F581" s="256" t="e">
        <f>F580</f>
        <v>#REF!</v>
      </c>
    </row>
    <row r="582" spans="1:6" ht="19.5" hidden="1" customHeight="1" thickBot="1" x14ac:dyDescent="0.3">
      <c r="A582" s="23" t="s">
        <v>109</v>
      </c>
      <c r="B582" s="287"/>
      <c r="C582" s="479" t="e">
        <f>C578+C581</f>
        <v>#REF!</v>
      </c>
      <c r="D582" s="249" t="e">
        <f>F582/C582</f>
        <v>#REF!</v>
      </c>
      <c r="E582" s="256"/>
      <c r="F582" s="256" t="e">
        <f>F578+F581</f>
        <v>#REF!</v>
      </c>
    </row>
    <row r="583" spans="1:6" ht="15" hidden="1" customHeight="1" thickBot="1" x14ac:dyDescent="0.3">
      <c r="A583" s="93" t="s">
        <v>10</v>
      </c>
      <c r="B583" s="287"/>
      <c r="C583" s="501"/>
      <c r="D583" s="95"/>
      <c r="E583" s="95"/>
      <c r="F583" s="95"/>
    </row>
    <row r="584" spans="1:6" hidden="1" x14ac:dyDescent="0.25">
      <c r="B584" s="287"/>
    </row>
    <row r="585" spans="1:6" s="4" customFormat="1" ht="43.5" hidden="1" x14ac:dyDescent="0.25">
      <c r="A585" s="31" t="s">
        <v>196</v>
      </c>
      <c r="B585" s="287"/>
      <c r="C585" s="489"/>
      <c r="D585" s="12"/>
      <c r="E585" s="12"/>
      <c r="F585" s="12"/>
    </row>
    <row r="586" spans="1:6" s="4" customFormat="1" ht="17.25" hidden="1" customHeight="1" thickBot="1" x14ac:dyDescent="0.3">
      <c r="A586" s="205" t="s">
        <v>197</v>
      </c>
      <c r="B586" s="287"/>
      <c r="C586" s="489"/>
      <c r="D586" s="313"/>
      <c r="E586" s="313"/>
      <c r="F586" s="313"/>
    </row>
    <row r="587" spans="1:6" s="4" customFormat="1" ht="45" hidden="1" customHeight="1" thickBot="1" x14ac:dyDescent="0.3">
      <c r="A587" s="17" t="s">
        <v>198</v>
      </c>
      <c r="B587" s="287"/>
      <c r="C587" s="499" t="e">
        <f>#REF!+#REF!</f>
        <v>#REF!</v>
      </c>
      <c r="D587" s="113"/>
      <c r="E587" s="113"/>
      <c r="F587" s="113"/>
    </row>
    <row r="588" spans="1:6" s="4" customFormat="1" ht="30" hidden="1" customHeight="1" thickBot="1" x14ac:dyDescent="0.3">
      <c r="A588" s="17" t="s">
        <v>199</v>
      </c>
      <c r="B588" s="287"/>
      <c r="C588" s="499" t="e">
        <f>#REF!+#REF!</f>
        <v>#REF!</v>
      </c>
      <c r="D588" s="113"/>
      <c r="E588" s="113"/>
      <c r="F588" s="113"/>
    </row>
    <row r="589" spans="1:6" s="4" customFormat="1" ht="15.75" hidden="1" thickBot="1" x14ac:dyDescent="0.3">
      <c r="A589" s="117" t="s">
        <v>10</v>
      </c>
      <c r="B589" s="287"/>
      <c r="C589" s="504"/>
      <c r="D589" s="108"/>
      <c r="E589" s="108"/>
      <c r="F589" s="108"/>
    </row>
    <row r="590" spans="1:6" s="4" customFormat="1" hidden="1" x14ac:dyDescent="0.25">
      <c r="A590" s="325"/>
      <c r="B590" s="287"/>
      <c r="C590" s="208"/>
      <c r="D590" s="286"/>
      <c r="E590" s="286"/>
      <c r="F590" s="286"/>
    </row>
    <row r="591" spans="1:6" ht="40.5" hidden="1" customHeight="1" thickBot="1" x14ac:dyDescent="0.3">
      <c r="A591" s="370" t="s">
        <v>202</v>
      </c>
      <c r="B591" s="287"/>
      <c r="C591" s="503"/>
      <c r="D591" s="285"/>
      <c r="E591" s="285"/>
      <c r="F591" s="285"/>
    </row>
    <row r="592" spans="1:6" ht="15.75" hidden="1" customHeight="1" thickBot="1" x14ac:dyDescent="0.3">
      <c r="A592" s="248" t="s">
        <v>174</v>
      </c>
      <c r="B592" s="287"/>
      <c r="C592" s="499"/>
      <c r="D592" s="249"/>
      <c r="E592" s="238"/>
      <c r="F592" s="238"/>
    </row>
    <row r="593" spans="1:6" ht="17.25" hidden="1" customHeight="1" thickBot="1" x14ac:dyDescent="0.3">
      <c r="A593" s="17" t="s">
        <v>113</v>
      </c>
      <c r="B593" s="287"/>
      <c r="C593" s="499" t="e">
        <f>#REF!+#REF!</f>
        <v>#REF!</v>
      </c>
      <c r="D593" s="249"/>
      <c r="E593" s="238"/>
      <c r="F593" s="238"/>
    </row>
    <row r="594" spans="1:6" ht="18.75" hidden="1" customHeight="1" thickBot="1" x14ac:dyDescent="0.3">
      <c r="A594" s="25" t="s">
        <v>111</v>
      </c>
      <c r="B594" s="287"/>
      <c r="C594" s="499" t="e">
        <f>#REF!+#REF!</f>
        <v>#REF!</v>
      </c>
      <c r="D594" s="249"/>
      <c r="E594" s="238"/>
      <c r="F594" s="238"/>
    </row>
    <row r="595" spans="1:6" ht="30" hidden="1" x14ac:dyDescent="0.25">
      <c r="A595" s="25" t="s">
        <v>112</v>
      </c>
      <c r="B595" s="287"/>
      <c r="C595" s="499" t="e">
        <f>#REF!+#REF!</f>
        <v>#REF!</v>
      </c>
      <c r="D595" s="249"/>
      <c r="E595" s="238"/>
      <c r="F595" s="238"/>
    </row>
    <row r="596" spans="1:6" ht="17.25" hidden="1" customHeight="1" thickBot="1" x14ac:dyDescent="0.3">
      <c r="A596" s="198" t="s">
        <v>142</v>
      </c>
      <c r="B596" s="287"/>
      <c r="C596" s="497" t="e">
        <f>#REF!+#REF!</f>
        <v>#REF!</v>
      </c>
      <c r="D596" s="249"/>
      <c r="E596" s="238"/>
      <c r="F596" s="238"/>
    </row>
    <row r="597" spans="1:6" ht="15" hidden="1" customHeight="1" thickBot="1" x14ac:dyDescent="0.3">
      <c r="A597" s="134" t="s">
        <v>10</v>
      </c>
      <c r="B597" s="287"/>
      <c r="C597" s="501"/>
      <c r="D597" s="287"/>
      <c r="E597" s="287"/>
      <c r="F597" s="287"/>
    </row>
    <row r="598" spans="1:6" ht="15" hidden="1" customHeight="1" x14ac:dyDescent="0.25">
      <c r="A598" s="371"/>
      <c r="B598" s="372"/>
      <c r="C598" s="505"/>
      <c r="D598" s="288"/>
      <c r="E598" s="288"/>
      <c r="F598" s="288"/>
    </row>
    <row r="599" spans="1:6" hidden="1" x14ac:dyDescent="0.25"/>
    <row r="600" spans="1:6" hidden="1" x14ac:dyDescent="0.25"/>
    <row r="601" spans="1:6" hidden="1" x14ac:dyDescent="0.25"/>
    <row r="602" spans="1:6" hidden="1" x14ac:dyDescent="0.25"/>
    <row r="603" spans="1:6" hidden="1" x14ac:dyDescent="0.25"/>
    <row r="604" spans="1:6" hidden="1" x14ac:dyDescent="0.25"/>
    <row r="605" spans="1:6" hidden="1" x14ac:dyDescent="0.25"/>
    <row r="606" spans="1:6" hidden="1" x14ac:dyDescent="0.25"/>
    <row r="607" spans="1:6" hidden="1" x14ac:dyDescent="0.25"/>
    <row r="608" spans="1:6" hidden="1" x14ac:dyDescent="0.25"/>
    <row r="609" hidden="1" x14ac:dyDescent="0.25"/>
    <row r="610" hidden="1" x14ac:dyDescent="0.25"/>
    <row r="611" hidden="1" x14ac:dyDescent="0.25"/>
    <row r="612" hidden="1" x14ac:dyDescent="0.25"/>
    <row r="613" hidden="1" x14ac:dyDescent="0.25"/>
    <row r="614" hidden="1" x14ac:dyDescent="0.25"/>
    <row r="615" hidden="1" x14ac:dyDescent="0.25"/>
    <row r="616" hidden="1" x14ac:dyDescent="0.25"/>
    <row r="617" hidden="1" x14ac:dyDescent="0.25"/>
    <row r="618" hidden="1" x14ac:dyDescent="0.25"/>
    <row r="619" hidden="1" x14ac:dyDescent="0.25"/>
    <row r="620" hidden="1" x14ac:dyDescent="0.25"/>
    <row r="621" hidden="1" x14ac:dyDescent="0.25"/>
    <row r="622" hidden="1" x14ac:dyDescent="0.25"/>
    <row r="623" hidden="1" x14ac:dyDescent="0.25"/>
    <row r="624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</sheetData>
  <sheetProtection selectLockedCells="1" selectUnlockedCells="1"/>
  <mergeCells count="7">
    <mergeCell ref="E1:F5"/>
    <mergeCell ref="A6:F7"/>
    <mergeCell ref="C9:C11"/>
    <mergeCell ref="E9:E11"/>
    <mergeCell ref="F9:F11"/>
    <mergeCell ref="B9:B11"/>
    <mergeCell ref="D9:D11"/>
  </mergeCells>
  <pageMargins left="0.39370078740157483" right="0" top="0.31496062992125984" bottom="0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162"/>
  <sheetViews>
    <sheetView tabSelected="1" zoomScale="80" zoomScaleNormal="80" zoomScaleSheetLayoutView="70" workbookViewId="0">
      <pane xSplit="1" ySplit="7" topLeftCell="B8" activePane="bottomRight" state="frozen"/>
      <selection activeCell="I245" sqref="I245"/>
      <selection pane="topRight" activeCell="I245" sqref="I245"/>
      <selection pane="bottomLeft" activeCell="I245" sqref="I245"/>
      <selection pane="bottomRight" activeCell="I245" sqref="I245"/>
    </sheetView>
  </sheetViews>
  <sheetFormatPr defaultColWidth="9.140625" defaultRowHeight="15" x14ac:dyDescent="0.25"/>
  <cols>
    <col min="1" max="1" width="47.85546875" style="3" customWidth="1"/>
    <col min="2" max="2" width="11.140625" style="3" customWidth="1"/>
    <col min="3" max="3" width="13.85546875" style="3" customWidth="1"/>
    <col min="4" max="4" width="13.5703125" style="4" customWidth="1"/>
    <col min="5" max="5" width="13" style="4" bestFit="1" customWidth="1"/>
    <col min="6" max="6" width="12.140625" style="4" customWidth="1"/>
    <col min="7" max="7" width="13" style="4" customWidth="1"/>
    <col min="8" max="16384" width="9.140625" style="4"/>
  </cols>
  <sheetData>
    <row r="1" spans="1:6" s="264" customFormat="1" ht="15.75" x14ac:dyDescent="0.25">
      <c r="A1" s="1"/>
      <c r="B1" s="373"/>
      <c r="C1" s="373"/>
    </row>
    <row r="2" spans="1:6" s="264" customFormat="1" ht="14.25" customHeight="1" x14ac:dyDescent="0.25">
      <c r="A2" s="536" t="s">
        <v>295</v>
      </c>
      <c r="B2" s="537"/>
      <c r="C2" s="537"/>
      <c r="D2" s="537"/>
      <c r="E2" s="537"/>
      <c r="F2" s="537"/>
    </row>
    <row r="3" spans="1:6" ht="27" customHeight="1" thickBot="1" x14ac:dyDescent="0.3">
      <c r="A3" s="538"/>
      <c r="B3" s="538"/>
      <c r="C3" s="538"/>
      <c r="D3" s="538"/>
      <c r="E3" s="538"/>
      <c r="F3" s="538"/>
    </row>
    <row r="4" spans="1:6" ht="34.5" customHeight="1" x14ac:dyDescent="0.3">
      <c r="A4" s="47" t="s">
        <v>168</v>
      </c>
      <c r="B4" s="527" t="s">
        <v>1</v>
      </c>
      <c r="C4" s="539" t="s">
        <v>294</v>
      </c>
      <c r="D4" s="533" t="s">
        <v>0</v>
      </c>
      <c r="E4" s="527" t="s">
        <v>2</v>
      </c>
      <c r="F4" s="530" t="s">
        <v>213</v>
      </c>
    </row>
    <row r="5" spans="1:6" ht="15.75" customHeight="1" x14ac:dyDescent="0.3">
      <c r="A5" s="48"/>
      <c r="B5" s="528"/>
      <c r="C5" s="540"/>
      <c r="D5" s="534"/>
      <c r="E5" s="528"/>
      <c r="F5" s="531"/>
    </row>
    <row r="6" spans="1:6" ht="24" customHeight="1" thickBot="1" x14ac:dyDescent="0.3">
      <c r="A6" s="49" t="s">
        <v>3</v>
      </c>
      <c r="B6" s="529"/>
      <c r="C6" s="541"/>
      <c r="D6" s="535"/>
      <c r="E6" s="529"/>
      <c r="F6" s="532"/>
    </row>
    <row r="7" spans="1:6" s="46" customFormat="1" ht="15.75" thickBot="1" x14ac:dyDescent="0.3">
      <c r="A7" s="50">
        <v>1</v>
      </c>
      <c r="B7" s="204">
        <v>2</v>
      </c>
      <c r="C7" s="204">
        <v>3</v>
      </c>
      <c r="D7" s="84">
        <v>4</v>
      </c>
      <c r="E7" s="84">
        <v>5</v>
      </c>
      <c r="F7" s="84">
        <v>6</v>
      </c>
    </row>
    <row r="8" spans="1:6" s="5" customFormat="1" hidden="1" x14ac:dyDescent="0.25">
      <c r="A8" s="297"/>
      <c r="B8" s="298"/>
      <c r="C8" s="298"/>
      <c r="D8" s="110"/>
      <c r="E8" s="110"/>
      <c r="F8" s="110"/>
    </row>
    <row r="9" spans="1:6" s="5" customFormat="1" hidden="1" x14ac:dyDescent="0.25">
      <c r="A9" s="299" t="s">
        <v>172</v>
      </c>
      <c r="B9" s="9"/>
      <c r="C9" s="30"/>
      <c r="D9" s="113"/>
      <c r="E9" s="113"/>
      <c r="F9" s="113"/>
    </row>
    <row r="10" spans="1:6" s="5" customFormat="1" hidden="1" x14ac:dyDescent="0.25">
      <c r="A10" s="10" t="s">
        <v>4</v>
      </c>
      <c r="B10" s="9"/>
      <c r="C10" s="30"/>
      <c r="D10" s="113"/>
      <c r="E10" s="113"/>
      <c r="F10" s="113"/>
    </row>
    <row r="11" spans="1:6" s="5" customFormat="1" hidden="1" x14ac:dyDescent="0.25">
      <c r="A11" s="11" t="s">
        <v>8</v>
      </c>
      <c r="B11" s="9">
        <v>340</v>
      </c>
      <c r="C11" s="113">
        <v>3160</v>
      </c>
      <c r="D11" s="13">
        <v>7</v>
      </c>
      <c r="E11" s="113">
        <f>ROUND(F11/B11,0)</f>
        <v>65</v>
      </c>
      <c r="F11" s="113">
        <f>ROUND(C11*D11,0)</f>
        <v>22120</v>
      </c>
    </row>
    <row r="12" spans="1:6" s="5" customFormat="1" hidden="1" x14ac:dyDescent="0.25">
      <c r="A12" s="14" t="s">
        <v>96</v>
      </c>
      <c r="B12" s="9">
        <v>340</v>
      </c>
      <c r="C12" s="113">
        <v>1510</v>
      </c>
      <c r="D12" s="13">
        <v>7</v>
      </c>
      <c r="E12" s="113">
        <f>ROUND(F12/B12,0)</f>
        <v>31</v>
      </c>
      <c r="F12" s="113">
        <f>ROUND(C12*D12,0)</f>
        <v>10570</v>
      </c>
    </row>
    <row r="13" spans="1:6" hidden="1" x14ac:dyDescent="0.25">
      <c r="A13" s="15" t="s">
        <v>5</v>
      </c>
      <c r="B13" s="7"/>
      <c r="C13" s="104">
        <f>SUM(C11:C12)</f>
        <v>4670</v>
      </c>
      <c r="D13" s="125">
        <f>F13/C13</f>
        <v>7</v>
      </c>
      <c r="E13" s="104">
        <f>SUM(E11:E12)</f>
        <v>96</v>
      </c>
      <c r="F13" s="104">
        <f>SUM(F11:F12)</f>
        <v>32690</v>
      </c>
    </row>
    <row r="14" spans="1:6" hidden="1" x14ac:dyDescent="0.25">
      <c r="A14" s="16" t="s">
        <v>6</v>
      </c>
      <c r="B14" s="300"/>
      <c r="C14" s="301"/>
      <c r="D14" s="302"/>
      <c r="E14" s="124"/>
      <c r="F14" s="301"/>
    </row>
    <row r="15" spans="1:6" hidden="1" x14ac:dyDescent="0.25">
      <c r="A15" s="17" t="s">
        <v>113</v>
      </c>
      <c r="B15" s="300"/>
      <c r="C15" s="301"/>
      <c r="D15" s="302"/>
      <c r="E15" s="124"/>
      <c r="F15" s="301"/>
    </row>
    <row r="16" spans="1:6" hidden="1" x14ac:dyDescent="0.25">
      <c r="A16" s="25" t="s">
        <v>111</v>
      </c>
      <c r="B16" s="300"/>
      <c r="C16" s="301"/>
      <c r="D16" s="302"/>
      <c r="E16" s="124"/>
      <c r="F16" s="301"/>
    </row>
    <row r="17" spans="1:6" ht="30" hidden="1" x14ac:dyDescent="0.25">
      <c r="A17" s="25" t="s">
        <v>112</v>
      </c>
      <c r="B17" s="300"/>
      <c r="C17" s="303">
        <v>4800</v>
      </c>
      <c r="D17" s="302"/>
      <c r="E17" s="124"/>
      <c r="F17" s="301"/>
    </row>
    <row r="18" spans="1:6" hidden="1" x14ac:dyDescent="0.25">
      <c r="A18" s="198" t="s">
        <v>142</v>
      </c>
      <c r="B18" s="300"/>
      <c r="C18" s="277">
        <f>C17</f>
        <v>4800</v>
      </c>
      <c r="D18" s="302"/>
      <c r="E18" s="124"/>
      <c r="F18" s="301"/>
    </row>
    <row r="19" spans="1:6" hidden="1" x14ac:dyDescent="0.25">
      <c r="A19" s="98" t="s">
        <v>7</v>
      </c>
      <c r="B19" s="33"/>
      <c r="C19" s="304"/>
      <c r="D19" s="304"/>
      <c r="E19" s="304"/>
      <c r="F19" s="304"/>
    </row>
    <row r="20" spans="1:6" hidden="1" x14ac:dyDescent="0.25">
      <c r="A20" s="21" t="s">
        <v>132</v>
      </c>
      <c r="B20" s="33"/>
      <c r="C20" s="304"/>
      <c r="D20" s="304"/>
      <c r="E20" s="304"/>
      <c r="F20" s="304"/>
    </row>
    <row r="21" spans="1:6" hidden="1" x14ac:dyDescent="0.25">
      <c r="A21" s="99" t="s">
        <v>8</v>
      </c>
      <c r="B21" s="33">
        <v>300</v>
      </c>
      <c r="C21" s="304">
        <v>710</v>
      </c>
      <c r="D21" s="182">
        <v>7</v>
      </c>
      <c r="E21" s="304">
        <f>ROUND(F21/B21,0)</f>
        <v>17</v>
      </c>
      <c r="F21" s="113">
        <f>ROUND(C21*D21,0)</f>
        <v>4970</v>
      </c>
    </row>
    <row r="22" spans="1:6" hidden="1" x14ac:dyDescent="0.25">
      <c r="A22" s="99" t="s">
        <v>96</v>
      </c>
      <c r="B22" s="33">
        <v>300</v>
      </c>
      <c r="C22" s="304">
        <v>463</v>
      </c>
      <c r="D22" s="182">
        <v>7</v>
      </c>
      <c r="E22" s="304">
        <f>ROUND(F22/B22,0)</f>
        <v>11</v>
      </c>
      <c r="F22" s="113">
        <f>ROUND(C22*D22,0)</f>
        <v>3241</v>
      </c>
    </row>
    <row r="23" spans="1:6" hidden="1" x14ac:dyDescent="0.25">
      <c r="A23" s="305" t="s">
        <v>9</v>
      </c>
      <c r="B23" s="33"/>
      <c r="C23" s="306">
        <f>C21+C22</f>
        <v>1173</v>
      </c>
      <c r="D23" s="125">
        <f t="shared" ref="D23:D24" si="0">F23/C23</f>
        <v>7</v>
      </c>
      <c r="E23" s="306">
        <f>E21+E22</f>
        <v>28</v>
      </c>
      <c r="F23" s="306">
        <f>F21+F22</f>
        <v>8211</v>
      </c>
    </row>
    <row r="24" spans="1:6" ht="16.5" hidden="1" customHeight="1" x14ac:dyDescent="0.25">
      <c r="A24" s="106" t="s">
        <v>110</v>
      </c>
      <c r="B24" s="307"/>
      <c r="C24" s="306">
        <f>C23</f>
        <v>1173</v>
      </c>
      <c r="D24" s="125">
        <f t="shared" si="0"/>
        <v>7</v>
      </c>
      <c r="E24" s="306">
        <f t="shared" ref="E24:F24" si="1">E23</f>
        <v>28</v>
      </c>
      <c r="F24" s="306">
        <f t="shared" si="1"/>
        <v>8211</v>
      </c>
    </row>
    <row r="25" spans="1:6" ht="15.75" hidden="1" thickBot="1" x14ac:dyDescent="0.3">
      <c r="A25" s="87" t="s">
        <v>10</v>
      </c>
      <c r="B25" s="118"/>
      <c r="C25" s="119"/>
      <c r="D25" s="119"/>
      <c r="E25" s="119"/>
      <c r="F25" s="119"/>
    </row>
    <row r="26" spans="1:6" ht="13.5" hidden="1" customHeight="1" x14ac:dyDescent="0.25">
      <c r="A26" s="111"/>
      <c r="B26" s="116"/>
      <c r="C26" s="147"/>
      <c r="D26" s="147"/>
      <c r="E26" s="147"/>
      <c r="F26" s="147"/>
    </row>
    <row r="27" spans="1:6" ht="32.25" hidden="1" customHeight="1" x14ac:dyDescent="0.25">
      <c r="A27" s="31" t="s">
        <v>90</v>
      </c>
      <c r="B27" s="9"/>
      <c r="C27" s="113"/>
      <c r="D27" s="113"/>
      <c r="E27" s="113"/>
      <c r="F27" s="113"/>
    </row>
    <row r="28" spans="1:6" hidden="1" x14ac:dyDescent="0.25">
      <c r="A28" s="10" t="s">
        <v>4</v>
      </c>
      <c r="B28" s="9"/>
      <c r="C28" s="113"/>
      <c r="D28" s="113"/>
      <c r="E28" s="113"/>
      <c r="F28" s="113"/>
    </row>
    <row r="29" spans="1:6" hidden="1" x14ac:dyDescent="0.25">
      <c r="A29" s="11" t="s">
        <v>21</v>
      </c>
      <c r="B29" s="9">
        <v>340</v>
      </c>
      <c r="C29" s="113">
        <v>1746</v>
      </c>
      <c r="D29" s="13">
        <v>11</v>
      </c>
      <c r="E29" s="113">
        <f t="shared" ref="E29:E37" si="2">ROUND(F29/B29,0)</f>
        <v>56</v>
      </c>
      <c r="F29" s="113">
        <f t="shared" ref="F29:F37" si="3">ROUND(C29*D29,0)</f>
        <v>19206</v>
      </c>
    </row>
    <row r="30" spans="1:6" hidden="1" x14ac:dyDescent="0.25">
      <c r="A30" s="11" t="s">
        <v>11</v>
      </c>
      <c r="B30" s="9">
        <v>340</v>
      </c>
      <c r="C30" s="113">
        <v>1600</v>
      </c>
      <c r="D30" s="13">
        <v>9</v>
      </c>
      <c r="E30" s="113">
        <f t="shared" si="2"/>
        <v>42</v>
      </c>
      <c r="F30" s="113">
        <f t="shared" si="3"/>
        <v>14400</v>
      </c>
    </row>
    <row r="31" spans="1:6" hidden="1" x14ac:dyDescent="0.25">
      <c r="A31" s="11" t="s">
        <v>27</v>
      </c>
      <c r="B31" s="9">
        <v>270</v>
      </c>
      <c r="C31" s="113">
        <v>1940</v>
      </c>
      <c r="D31" s="13">
        <v>8</v>
      </c>
      <c r="E31" s="113">
        <f t="shared" si="2"/>
        <v>57</v>
      </c>
      <c r="F31" s="113">
        <f t="shared" si="3"/>
        <v>15520</v>
      </c>
    </row>
    <row r="32" spans="1:6" hidden="1" x14ac:dyDescent="0.25">
      <c r="A32" s="11" t="s">
        <v>12</v>
      </c>
      <c r="B32" s="9">
        <v>340</v>
      </c>
      <c r="C32" s="113">
        <v>1900</v>
      </c>
      <c r="D32" s="13">
        <v>10</v>
      </c>
      <c r="E32" s="113">
        <f t="shared" si="2"/>
        <v>56</v>
      </c>
      <c r="F32" s="113">
        <f t="shared" si="3"/>
        <v>19000</v>
      </c>
    </row>
    <row r="33" spans="1:6" hidden="1" x14ac:dyDescent="0.25">
      <c r="A33" s="11" t="s">
        <v>23</v>
      </c>
      <c r="B33" s="9">
        <v>340</v>
      </c>
      <c r="C33" s="113">
        <f>2570-100</f>
        <v>2470</v>
      </c>
      <c r="D33" s="13">
        <v>6.5</v>
      </c>
      <c r="E33" s="113">
        <f t="shared" si="2"/>
        <v>47</v>
      </c>
      <c r="F33" s="113">
        <f t="shared" si="3"/>
        <v>16055</v>
      </c>
    </row>
    <row r="34" spans="1:6" hidden="1" x14ac:dyDescent="0.25">
      <c r="A34" s="11" t="s">
        <v>94</v>
      </c>
      <c r="B34" s="9">
        <v>340</v>
      </c>
      <c r="C34" s="113">
        <v>2560</v>
      </c>
      <c r="D34" s="13">
        <v>10</v>
      </c>
      <c r="E34" s="113">
        <f t="shared" si="2"/>
        <v>75</v>
      </c>
      <c r="F34" s="113">
        <f t="shared" si="3"/>
        <v>25600</v>
      </c>
    </row>
    <row r="35" spans="1:6" hidden="1" x14ac:dyDescent="0.25">
      <c r="A35" s="11" t="s">
        <v>13</v>
      </c>
      <c r="B35" s="9">
        <v>340</v>
      </c>
      <c r="C35" s="113">
        <v>1010</v>
      </c>
      <c r="D35" s="13">
        <v>10.6</v>
      </c>
      <c r="E35" s="113">
        <f t="shared" si="2"/>
        <v>31</v>
      </c>
      <c r="F35" s="113">
        <f t="shared" si="3"/>
        <v>10706</v>
      </c>
    </row>
    <row r="36" spans="1:6" hidden="1" x14ac:dyDescent="0.25">
      <c r="A36" s="11" t="s">
        <v>14</v>
      </c>
      <c r="B36" s="9">
        <v>340</v>
      </c>
      <c r="C36" s="113">
        <v>725</v>
      </c>
      <c r="D36" s="13">
        <v>13</v>
      </c>
      <c r="E36" s="113">
        <f t="shared" si="2"/>
        <v>28</v>
      </c>
      <c r="F36" s="113">
        <f t="shared" si="3"/>
        <v>9425</v>
      </c>
    </row>
    <row r="37" spans="1:6" hidden="1" x14ac:dyDescent="0.25">
      <c r="A37" s="11" t="s">
        <v>15</v>
      </c>
      <c r="B37" s="9">
        <v>340</v>
      </c>
      <c r="C37" s="113">
        <v>1055</v>
      </c>
      <c r="D37" s="13">
        <v>6</v>
      </c>
      <c r="E37" s="113">
        <f t="shared" si="2"/>
        <v>19</v>
      </c>
      <c r="F37" s="113">
        <f t="shared" si="3"/>
        <v>6330</v>
      </c>
    </row>
    <row r="38" spans="1:6" hidden="1" x14ac:dyDescent="0.25">
      <c r="A38" s="15" t="s">
        <v>5</v>
      </c>
      <c r="B38" s="9"/>
      <c r="C38" s="104">
        <f>SUM(C29:C37)</f>
        <v>15006</v>
      </c>
      <c r="D38" s="125">
        <f>F38/C38</f>
        <v>9.0791683326669332</v>
      </c>
      <c r="E38" s="104">
        <f>SUM(E29:E37)</f>
        <v>411</v>
      </c>
      <c r="F38" s="122">
        <f>SUM(F29:F37)</f>
        <v>136242</v>
      </c>
    </row>
    <row r="39" spans="1:6" s="45" customFormat="1" ht="18.75" hidden="1" customHeight="1" x14ac:dyDescent="0.25">
      <c r="A39" s="16" t="s">
        <v>214</v>
      </c>
      <c r="B39" s="16"/>
      <c r="C39" s="290"/>
      <c r="D39" s="83"/>
      <c r="E39" s="83"/>
      <c r="F39" s="83"/>
    </row>
    <row r="40" spans="1:6" s="45" customFormat="1" hidden="1" x14ac:dyDescent="0.25">
      <c r="A40" s="17" t="s">
        <v>113</v>
      </c>
      <c r="B40" s="80"/>
      <c r="C40" s="83">
        <f>SUM(C41,C42,C43,C44)</f>
        <v>41045</v>
      </c>
      <c r="D40" s="83"/>
      <c r="E40" s="83"/>
      <c r="F40" s="83"/>
    </row>
    <row r="41" spans="1:6" s="45" customFormat="1" hidden="1" x14ac:dyDescent="0.25">
      <c r="A41" s="157" t="s">
        <v>215</v>
      </c>
      <c r="B41" s="80"/>
      <c r="C41" s="83"/>
      <c r="D41" s="83"/>
      <c r="E41" s="83"/>
      <c r="F41" s="83"/>
    </row>
    <row r="42" spans="1:6" s="45" customFormat="1" ht="17.25" hidden="1" customHeight="1" x14ac:dyDescent="0.25">
      <c r="A42" s="157" t="s">
        <v>216</v>
      </c>
      <c r="B42" s="80"/>
      <c r="C42" s="113">
        <v>21800</v>
      </c>
      <c r="D42" s="83"/>
      <c r="E42" s="83"/>
      <c r="F42" s="83"/>
    </row>
    <row r="43" spans="1:6" s="45" customFormat="1" ht="30" hidden="1" x14ac:dyDescent="0.25">
      <c r="A43" s="157" t="s">
        <v>217</v>
      </c>
      <c r="B43" s="80"/>
      <c r="C43" s="113"/>
      <c r="D43" s="83"/>
      <c r="E43" s="83"/>
      <c r="F43" s="83"/>
    </row>
    <row r="44" spans="1:6" s="45" customFormat="1" hidden="1" x14ac:dyDescent="0.25">
      <c r="A44" s="17" t="s">
        <v>218</v>
      </c>
      <c r="B44" s="80"/>
      <c r="C44" s="113">
        <v>19245</v>
      </c>
      <c r="D44" s="83"/>
      <c r="E44" s="83"/>
      <c r="F44" s="83"/>
    </row>
    <row r="45" spans="1:6" hidden="1" x14ac:dyDescent="0.25">
      <c r="A45" s="25" t="s">
        <v>111</v>
      </c>
      <c r="B45" s="7"/>
      <c r="C45" s="142">
        <v>68996</v>
      </c>
      <c r="D45" s="113"/>
      <c r="E45" s="113"/>
      <c r="F45" s="113"/>
    </row>
    <row r="46" spans="1:6" s="45" customFormat="1" hidden="1" x14ac:dyDescent="0.25">
      <c r="A46" s="197" t="s">
        <v>141</v>
      </c>
      <c r="B46" s="154"/>
      <c r="C46" s="113"/>
      <c r="D46" s="83"/>
      <c r="E46" s="83"/>
      <c r="F46" s="83"/>
    </row>
    <row r="47" spans="1:6" s="45" customFormat="1" ht="15.75" hidden="1" customHeight="1" x14ac:dyDescent="0.25">
      <c r="A47" s="18" t="s">
        <v>219</v>
      </c>
      <c r="B47" s="137"/>
      <c r="C47" s="80">
        <f>C40+ROUND(C45*3.2,0)</f>
        <v>261832</v>
      </c>
      <c r="D47" s="86"/>
      <c r="E47" s="86"/>
      <c r="F47" s="310"/>
    </row>
    <row r="48" spans="1:6" s="45" customFormat="1" ht="15.75" hidden="1" customHeight="1" x14ac:dyDescent="0.25">
      <c r="A48" s="16" t="s">
        <v>144</v>
      </c>
      <c r="B48" s="7"/>
      <c r="C48" s="113"/>
      <c r="D48" s="86"/>
      <c r="E48" s="86"/>
      <c r="F48" s="310"/>
    </row>
    <row r="49" spans="1:6" s="45" customFormat="1" ht="15.75" hidden="1" customHeight="1" x14ac:dyDescent="0.25">
      <c r="A49" s="17" t="s">
        <v>113</v>
      </c>
      <c r="B49" s="7"/>
      <c r="C49" s="113">
        <f>SUM(C50,C51,C58,C64,C65,C66,C67)</f>
        <v>19527</v>
      </c>
      <c r="D49" s="86"/>
      <c r="E49" s="86"/>
      <c r="F49" s="310"/>
    </row>
    <row r="50" spans="1:6" s="45" customFormat="1" ht="15.75" hidden="1" customHeight="1" x14ac:dyDescent="0.25">
      <c r="A50" s="17" t="s">
        <v>215</v>
      </c>
      <c r="B50" s="7"/>
      <c r="C50" s="113"/>
      <c r="D50" s="86"/>
      <c r="E50" s="86"/>
      <c r="F50" s="310"/>
    </row>
    <row r="51" spans="1:6" s="45" customFormat="1" ht="15.75" hidden="1" customHeight="1" x14ac:dyDescent="0.25">
      <c r="A51" s="157" t="s">
        <v>220</v>
      </c>
      <c r="B51" s="7"/>
      <c r="C51" s="113">
        <f>C52+C53+C54+C56</f>
        <v>17727</v>
      </c>
      <c r="D51" s="86"/>
      <c r="E51" s="86"/>
      <c r="F51" s="310"/>
    </row>
    <row r="52" spans="1:6" s="45" customFormat="1" ht="19.5" hidden="1" customHeight="1" x14ac:dyDescent="0.25">
      <c r="A52" s="270" t="s">
        <v>221</v>
      </c>
      <c r="B52" s="7"/>
      <c r="C52" s="83">
        <v>13636</v>
      </c>
      <c r="D52" s="86"/>
      <c r="E52" s="86"/>
      <c r="F52" s="310"/>
    </row>
    <row r="53" spans="1:6" s="45" customFormat="1" ht="15.75" hidden="1" customHeight="1" x14ac:dyDescent="0.25">
      <c r="A53" s="270" t="s">
        <v>222</v>
      </c>
      <c r="B53" s="7"/>
      <c r="C53" s="83">
        <v>4091</v>
      </c>
      <c r="D53" s="86"/>
      <c r="E53" s="86"/>
      <c r="F53" s="310"/>
    </row>
    <row r="54" spans="1:6" s="45" customFormat="1" ht="30.75" hidden="1" customHeight="1" x14ac:dyDescent="0.25">
      <c r="A54" s="270" t="s">
        <v>223</v>
      </c>
      <c r="B54" s="7"/>
      <c r="C54" s="83"/>
      <c r="D54" s="86"/>
      <c r="E54" s="86"/>
      <c r="F54" s="310"/>
    </row>
    <row r="55" spans="1:6" s="45" customFormat="1" hidden="1" x14ac:dyDescent="0.25">
      <c r="A55" s="270" t="s">
        <v>224</v>
      </c>
      <c r="B55" s="7"/>
      <c r="C55" s="83"/>
      <c r="D55" s="86"/>
      <c r="E55" s="86"/>
      <c r="F55" s="310"/>
    </row>
    <row r="56" spans="1:6" s="45" customFormat="1" ht="30" hidden="1" x14ac:dyDescent="0.25">
      <c r="A56" s="270" t="s">
        <v>225</v>
      </c>
      <c r="B56" s="7"/>
      <c r="C56" s="83"/>
      <c r="D56" s="86"/>
      <c r="E56" s="86"/>
      <c r="F56" s="310"/>
    </row>
    <row r="57" spans="1:6" s="45" customFormat="1" hidden="1" x14ac:dyDescent="0.25">
      <c r="A57" s="270" t="s">
        <v>224</v>
      </c>
      <c r="B57" s="7"/>
      <c r="C57" s="140"/>
      <c r="D57" s="86"/>
      <c r="E57" s="86"/>
      <c r="F57" s="310"/>
    </row>
    <row r="58" spans="1:6" s="45" customFormat="1" ht="30" hidden="1" customHeight="1" x14ac:dyDescent="0.25">
      <c r="A58" s="157" t="s">
        <v>226</v>
      </c>
      <c r="B58" s="7"/>
      <c r="C58" s="113">
        <f>SUM(C59,C60,C62)</f>
        <v>800</v>
      </c>
      <c r="D58" s="86"/>
      <c r="E58" s="86"/>
      <c r="F58" s="310"/>
    </row>
    <row r="59" spans="1:6" s="45" customFormat="1" ht="30" hidden="1" x14ac:dyDescent="0.25">
      <c r="A59" s="270" t="s">
        <v>227</v>
      </c>
      <c r="B59" s="7"/>
      <c r="C59" s="113">
        <v>800</v>
      </c>
      <c r="D59" s="86"/>
      <c r="E59" s="86"/>
      <c r="F59" s="310"/>
    </row>
    <row r="60" spans="1:6" s="45" customFormat="1" ht="45" hidden="1" x14ac:dyDescent="0.25">
      <c r="A60" s="270" t="s">
        <v>228</v>
      </c>
      <c r="B60" s="7"/>
      <c r="C60" s="135"/>
      <c r="D60" s="86"/>
      <c r="E60" s="86"/>
      <c r="F60" s="310"/>
    </row>
    <row r="61" spans="1:6" s="45" customFormat="1" hidden="1" x14ac:dyDescent="0.25">
      <c r="A61" s="270" t="s">
        <v>224</v>
      </c>
      <c r="B61" s="7"/>
      <c r="C61" s="135"/>
      <c r="D61" s="86"/>
      <c r="E61" s="86"/>
      <c r="F61" s="310"/>
    </row>
    <row r="62" spans="1:6" s="45" customFormat="1" ht="45" hidden="1" x14ac:dyDescent="0.25">
      <c r="A62" s="270" t="s">
        <v>229</v>
      </c>
      <c r="B62" s="7"/>
      <c r="C62" s="135"/>
      <c r="D62" s="86"/>
      <c r="E62" s="86"/>
      <c r="F62" s="310"/>
    </row>
    <row r="63" spans="1:6" s="45" customFormat="1" hidden="1" x14ac:dyDescent="0.25">
      <c r="A63" s="270" t="s">
        <v>224</v>
      </c>
      <c r="B63" s="7"/>
      <c r="C63" s="135"/>
      <c r="D63" s="86"/>
      <c r="E63" s="86"/>
      <c r="F63" s="310"/>
    </row>
    <row r="64" spans="1:6" s="45" customFormat="1" ht="31.5" hidden="1" customHeight="1" x14ac:dyDescent="0.25">
      <c r="A64" s="157" t="s">
        <v>230</v>
      </c>
      <c r="B64" s="7"/>
      <c r="C64" s="113"/>
      <c r="D64" s="86"/>
      <c r="E64" s="86"/>
      <c r="F64" s="310"/>
    </row>
    <row r="65" spans="1:6" s="45" customFormat="1" ht="30" hidden="1" x14ac:dyDescent="0.25">
      <c r="A65" s="17" t="s">
        <v>231</v>
      </c>
      <c r="B65" s="7"/>
      <c r="C65" s="113"/>
      <c r="D65" s="86"/>
      <c r="E65" s="86"/>
      <c r="F65" s="310"/>
    </row>
    <row r="66" spans="1:6" s="45" customFormat="1" ht="15.75" hidden="1" customHeight="1" x14ac:dyDescent="0.25">
      <c r="A66" s="157" t="s">
        <v>232</v>
      </c>
      <c r="B66" s="7"/>
      <c r="C66" s="113"/>
      <c r="D66" s="86"/>
      <c r="E66" s="86"/>
      <c r="F66" s="310"/>
    </row>
    <row r="67" spans="1:6" s="45" customFormat="1" ht="15.75" hidden="1" customHeight="1" x14ac:dyDescent="0.25">
      <c r="A67" s="17" t="s">
        <v>233</v>
      </c>
      <c r="B67" s="7"/>
      <c r="C67" s="113">
        <v>1000</v>
      </c>
      <c r="D67" s="86"/>
      <c r="E67" s="86"/>
      <c r="F67" s="310"/>
    </row>
    <row r="68" spans="1:6" s="45" customFormat="1" hidden="1" x14ac:dyDescent="0.25">
      <c r="A68" s="25" t="s">
        <v>111</v>
      </c>
      <c r="B68" s="80"/>
      <c r="C68" s="83"/>
      <c r="D68" s="86"/>
      <c r="E68" s="86"/>
      <c r="F68" s="310"/>
    </row>
    <row r="69" spans="1:6" s="45" customFormat="1" hidden="1" x14ac:dyDescent="0.25">
      <c r="A69" s="197" t="s">
        <v>141</v>
      </c>
      <c r="B69" s="80"/>
      <c r="C69" s="140"/>
      <c r="D69" s="86"/>
      <c r="E69" s="86"/>
      <c r="F69" s="310"/>
    </row>
    <row r="70" spans="1:6" ht="30" hidden="1" x14ac:dyDescent="0.25">
      <c r="A70" s="25" t="s">
        <v>112</v>
      </c>
      <c r="B70" s="7"/>
      <c r="C70" s="113">
        <v>27842.799999999999</v>
      </c>
      <c r="D70" s="113"/>
      <c r="E70" s="113"/>
      <c r="F70" s="113"/>
    </row>
    <row r="71" spans="1:6" hidden="1" x14ac:dyDescent="0.25">
      <c r="A71" s="25" t="s">
        <v>234</v>
      </c>
      <c r="B71" s="7"/>
      <c r="C71" s="113">
        <v>12364.4</v>
      </c>
      <c r="D71" s="113"/>
      <c r="E71" s="113"/>
      <c r="F71" s="113"/>
    </row>
    <row r="72" spans="1:6" hidden="1" x14ac:dyDescent="0.25">
      <c r="A72" s="269" t="s">
        <v>235</v>
      </c>
      <c r="B72" s="7"/>
      <c r="C72" s="113">
        <v>8485.6</v>
      </c>
      <c r="D72" s="113"/>
      <c r="E72" s="113"/>
      <c r="F72" s="113"/>
    </row>
    <row r="73" spans="1:6" hidden="1" x14ac:dyDescent="0.25">
      <c r="A73" s="15" t="s">
        <v>143</v>
      </c>
      <c r="B73" s="7"/>
      <c r="C73" s="104">
        <f>C49+ROUND(C68*3.2,0)+C70</f>
        <v>47369.8</v>
      </c>
      <c r="D73" s="113"/>
      <c r="E73" s="113"/>
      <c r="F73" s="113"/>
    </row>
    <row r="74" spans="1:6" ht="19.5" hidden="1" customHeight="1" x14ac:dyDescent="0.25">
      <c r="A74" s="311" t="s">
        <v>142</v>
      </c>
      <c r="B74" s="7"/>
      <c r="C74" s="104">
        <f>SUM(C47,C73)</f>
        <v>309201.8</v>
      </c>
      <c r="D74" s="113"/>
      <c r="E74" s="113"/>
      <c r="F74" s="113"/>
    </row>
    <row r="75" spans="1:6" hidden="1" x14ac:dyDescent="0.25">
      <c r="A75" s="337" t="s">
        <v>114</v>
      </c>
      <c r="B75" s="7"/>
      <c r="C75" s="104"/>
      <c r="D75" s="113"/>
      <c r="E75" s="113"/>
      <c r="F75" s="113"/>
    </row>
    <row r="76" spans="1:6" hidden="1" x14ac:dyDescent="0.25">
      <c r="A76" s="338" t="s">
        <v>19</v>
      </c>
      <c r="B76" s="7"/>
      <c r="C76" s="113">
        <v>1100</v>
      </c>
      <c r="D76" s="113"/>
      <c r="E76" s="113"/>
      <c r="F76" s="113"/>
    </row>
    <row r="77" spans="1:6" ht="30" hidden="1" x14ac:dyDescent="0.25">
      <c r="A77" s="408" t="s">
        <v>261</v>
      </c>
      <c r="B77" s="7"/>
      <c r="C77" s="113">
        <v>500</v>
      </c>
      <c r="D77" s="113"/>
      <c r="E77" s="113"/>
      <c r="F77" s="113"/>
    </row>
    <row r="78" spans="1:6" hidden="1" x14ac:dyDescent="0.25">
      <c r="A78" s="408" t="s">
        <v>239</v>
      </c>
      <c r="B78" s="7"/>
      <c r="C78" s="113">
        <v>600</v>
      </c>
      <c r="D78" s="113"/>
      <c r="E78" s="113"/>
      <c r="F78" s="113"/>
    </row>
    <row r="79" spans="1:6" hidden="1" x14ac:dyDescent="0.25">
      <c r="A79" s="98" t="s">
        <v>7</v>
      </c>
      <c r="B79" s="9"/>
      <c r="C79" s="113"/>
      <c r="D79" s="113"/>
      <c r="E79" s="113"/>
      <c r="F79" s="113"/>
    </row>
    <row r="80" spans="1:6" hidden="1" x14ac:dyDescent="0.25">
      <c r="A80" s="21" t="s">
        <v>132</v>
      </c>
      <c r="B80" s="9"/>
      <c r="C80" s="113"/>
      <c r="D80" s="113"/>
      <c r="E80" s="113"/>
      <c r="F80" s="113"/>
    </row>
    <row r="81" spans="1:6" hidden="1" x14ac:dyDescent="0.25">
      <c r="A81" s="11" t="s">
        <v>14</v>
      </c>
      <c r="B81" s="9">
        <v>300</v>
      </c>
      <c r="C81" s="6">
        <v>31</v>
      </c>
      <c r="D81" s="13">
        <v>9.8000000000000007</v>
      </c>
      <c r="E81" s="113">
        <f t="shared" ref="E81:E88" si="4">ROUND(F81/B81,0)</f>
        <v>1</v>
      </c>
      <c r="F81" s="113">
        <f t="shared" ref="F81:F88" si="5">ROUND(C81*D81,0)</f>
        <v>304</v>
      </c>
    </row>
    <row r="82" spans="1:6" hidden="1" x14ac:dyDescent="0.25">
      <c r="A82" s="11" t="s">
        <v>12</v>
      </c>
      <c r="B82" s="9">
        <v>300</v>
      </c>
      <c r="C82" s="6">
        <v>68</v>
      </c>
      <c r="D82" s="13">
        <v>8.3000000000000007</v>
      </c>
      <c r="E82" s="113">
        <f t="shared" si="4"/>
        <v>2</v>
      </c>
      <c r="F82" s="113">
        <f t="shared" si="5"/>
        <v>564</v>
      </c>
    </row>
    <row r="83" spans="1:6" hidden="1" x14ac:dyDescent="0.25">
      <c r="A83" s="11" t="s">
        <v>94</v>
      </c>
      <c r="B83" s="9">
        <v>300</v>
      </c>
      <c r="C83" s="6">
        <v>131</v>
      </c>
      <c r="D83" s="13">
        <v>8</v>
      </c>
      <c r="E83" s="113">
        <f t="shared" si="4"/>
        <v>3</v>
      </c>
      <c r="F83" s="113">
        <f t="shared" si="5"/>
        <v>1048</v>
      </c>
    </row>
    <row r="84" spans="1:6" hidden="1" x14ac:dyDescent="0.25">
      <c r="A84" s="11" t="s">
        <v>13</v>
      </c>
      <c r="B84" s="9">
        <v>300</v>
      </c>
      <c r="C84" s="6">
        <v>70</v>
      </c>
      <c r="D84" s="13">
        <v>9.1</v>
      </c>
      <c r="E84" s="113">
        <f t="shared" si="4"/>
        <v>2</v>
      </c>
      <c r="F84" s="113">
        <f t="shared" si="5"/>
        <v>637</v>
      </c>
    </row>
    <row r="85" spans="1:6" hidden="1" x14ac:dyDescent="0.25">
      <c r="A85" s="11" t="s">
        <v>11</v>
      </c>
      <c r="B85" s="9">
        <v>300</v>
      </c>
      <c r="C85" s="9">
        <v>57</v>
      </c>
      <c r="D85" s="13">
        <v>10.4</v>
      </c>
      <c r="E85" s="113">
        <f t="shared" si="4"/>
        <v>2</v>
      </c>
      <c r="F85" s="113">
        <f t="shared" si="5"/>
        <v>593</v>
      </c>
    </row>
    <row r="86" spans="1:6" hidden="1" x14ac:dyDescent="0.25">
      <c r="A86" s="11" t="s">
        <v>21</v>
      </c>
      <c r="B86" s="9">
        <v>300</v>
      </c>
      <c r="C86" s="9">
        <v>35</v>
      </c>
      <c r="D86" s="13">
        <v>8.1999999999999993</v>
      </c>
      <c r="E86" s="113">
        <f t="shared" si="4"/>
        <v>1</v>
      </c>
      <c r="F86" s="113">
        <f t="shared" si="5"/>
        <v>287</v>
      </c>
    </row>
    <row r="87" spans="1:6" hidden="1" x14ac:dyDescent="0.25">
      <c r="A87" s="440" t="s">
        <v>23</v>
      </c>
      <c r="B87" s="441">
        <v>300</v>
      </c>
      <c r="C87" s="430">
        <v>100</v>
      </c>
      <c r="D87" s="442">
        <v>4.5</v>
      </c>
      <c r="E87" s="443">
        <f t="shared" si="4"/>
        <v>2</v>
      </c>
      <c r="F87" s="113">
        <f t="shared" si="5"/>
        <v>450</v>
      </c>
    </row>
    <row r="88" spans="1:6" hidden="1" x14ac:dyDescent="0.25">
      <c r="A88" s="11" t="s">
        <v>27</v>
      </c>
      <c r="B88" s="9">
        <v>300</v>
      </c>
      <c r="C88" s="30">
        <v>30</v>
      </c>
      <c r="D88" s="257">
        <v>30</v>
      </c>
      <c r="E88" s="113">
        <f t="shared" si="4"/>
        <v>3</v>
      </c>
      <c r="F88" s="113">
        <f t="shared" si="5"/>
        <v>900</v>
      </c>
    </row>
    <row r="89" spans="1:6" hidden="1" x14ac:dyDescent="0.25">
      <c r="A89" s="22" t="s">
        <v>9</v>
      </c>
      <c r="B89" s="12"/>
      <c r="C89" s="104">
        <f t="shared" ref="C89" si="6">SUM(C81:C88)</f>
        <v>522</v>
      </c>
      <c r="D89" s="125">
        <f>F89/C89</f>
        <v>9.1628352490421463</v>
      </c>
      <c r="E89" s="104">
        <f>SUM(E81:E88)</f>
        <v>16</v>
      </c>
      <c r="F89" s="104">
        <f t="shared" ref="F89" si="7">SUM(F81:F88)</f>
        <v>4783</v>
      </c>
    </row>
    <row r="90" spans="1:6" hidden="1" x14ac:dyDescent="0.25">
      <c r="A90" s="98" t="s">
        <v>20</v>
      </c>
      <c r="B90" s="12"/>
      <c r="C90" s="104"/>
      <c r="D90" s="125"/>
      <c r="E90" s="104"/>
      <c r="F90" s="104"/>
    </row>
    <row r="91" spans="1:6" hidden="1" x14ac:dyDescent="0.25">
      <c r="A91" s="160" t="s">
        <v>37</v>
      </c>
      <c r="B91" s="9">
        <v>240</v>
      </c>
      <c r="C91" s="9">
        <v>1740</v>
      </c>
      <c r="D91" s="13">
        <v>8</v>
      </c>
      <c r="E91" s="113">
        <f>ROUND(F91/B91,0)</f>
        <v>58</v>
      </c>
      <c r="F91" s="113">
        <f>ROUND(C91*D91,0)</f>
        <v>13920</v>
      </c>
    </row>
    <row r="92" spans="1:6" ht="19.5" hidden="1" customHeight="1" x14ac:dyDescent="0.25">
      <c r="A92" s="23" t="s">
        <v>110</v>
      </c>
      <c r="B92" s="374"/>
      <c r="C92" s="104">
        <f>C89+C91</f>
        <v>2262</v>
      </c>
      <c r="D92" s="125">
        <f>F92/C92</f>
        <v>8.2683465959328029</v>
      </c>
      <c r="E92" s="104">
        <f>E89+E91</f>
        <v>74</v>
      </c>
      <c r="F92" s="104">
        <f>F89+F91</f>
        <v>18703</v>
      </c>
    </row>
    <row r="93" spans="1:6" ht="15.75" hidden="1" thickBot="1" x14ac:dyDescent="0.3">
      <c r="A93" s="117" t="s">
        <v>10</v>
      </c>
      <c r="B93" s="121"/>
      <c r="C93" s="375"/>
      <c r="D93" s="375"/>
      <c r="E93" s="375"/>
      <c r="F93" s="375"/>
    </row>
    <row r="94" spans="1:6" hidden="1" x14ac:dyDescent="0.25">
      <c r="A94" s="29"/>
      <c r="B94" s="258"/>
      <c r="C94" s="113"/>
      <c r="D94" s="113"/>
      <c r="E94" s="113"/>
      <c r="F94" s="113"/>
    </row>
    <row r="95" spans="1:6" s="5" customFormat="1" ht="29.25" hidden="1" x14ac:dyDescent="0.25">
      <c r="A95" s="31" t="s">
        <v>91</v>
      </c>
      <c r="B95" s="12"/>
      <c r="C95" s="313"/>
      <c r="D95" s="113"/>
      <c r="E95" s="113"/>
      <c r="F95" s="113"/>
    </row>
    <row r="96" spans="1:6" s="5" customFormat="1" hidden="1" x14ac:dyDescent="0.25">
      <c r="A96" s="10" t="s">
        <v>4</v>
      </c>
      <c r="B96" s="12"/>
      <c r="C96" s="113"/>
      <c r="D96" s="113"/>
      <c r="E96" s="113"/>
      <c r="F96" s="113"/>
    </row>
    <row r="97" spans="1:6" s="5" customFormat="1" hidden="1" x14ac:dyDescent="0.25">
      <c r="A97" s="11" t="s">
        <v>21</v>
      </c>
      <c r="B97" s="28">
        <v>340</v>
      </c>
      <c r="C97" s="113">
        <v>2000</v>
      </c>
      <c r="D97" s="13">
        <v>11</v>
      </c>
      <c r="E97" s="113">
        <f t="shared" ref="E97:E105" si="8">ROUND(F97/B97,0)</f>
        <v>65</v>
      </c>
      <c r="F97" s="113">
        <f t="shared" ref="F97:F105" si="9">ROUND(C97*D97,0)</f>
        <v>22000</v>
      </c>
    </row>
    <row r="98" spans="1:6" s="5" customFormat="1" hidden="1" x14ac:dyDescent="0.25">
      <c r="A98" s="14" t="s">
        <v>22</v>
      </c>
      <c r="B98" s="28">
        <v>340</v>
      </c>
      <c r="C98" s="113">
        <v>1885</v>
      </c>
      <c r="D98" s="13">
        <v>10.5</v>
      </c>
      <c r="E98" s="113">
        <f t="shared" si="8"/>
        <v>58</v>
      </c>
      <c r="F98" s="113">
        <f t="shared" si="9"/>
        <v>19793</v>
      </c>
    </row>
    <row r="99" spans="1:6" s="5" customFormat="1" hidden="1" x14ac:dyDescent="0.25">
      <c r="A99" s="14" t="s">
        <v>11</v>
      </c>
      <c r="B99" s="28">
        <v>340</v>
      </c>
      <c r="C99" s="113">
        <v>2249</v>
      </c>
      <c r="D99" s="13">
        <v>8.6999999999999993</v>
      </c>
      <c r="E99" s="113">
        <f t="shared" si="8"/>
        <v>58</v>
      </c>
      <c r="F99" s="113">
        <f t="shared" si="9"/>
        <v>19566</v>
      </c>
    </row>
    <row r="100" spans="1:6" s="5" customFormat="1" hidden="1" x14ac:dyDescent="0.25">
      <c r="A100" s="14" t="s">
        <v>46</v>
      </c>
      <c r="B100" s="28">
        <v>340</v>
      </c>
      <c r="C100" s="113">
        <v>1560</v>
      </c>
      <c r="D100" s="13">
        <v>10.3</v>
      </c>
      <c r="E100" s="113">
        <f t="shared" si="8"/>
        <v>47</v>
      </c>
      <c r="F100" s="113">
        <f t="shared" si="9"/>
        <v>16068</v>
      </c>
    </row>
    <row r="101" spans="1:6" s="5" customFormat="1" hidden="1" x14ac:dyDescent="0.25">
      <c r="A101" s="11" t="s">
        <v>23</v>
      </c>
      <c r="B101" s="9">
        <v>340</v>
      </c>
      <c r="C101" s="113">
        <v>1400</v>
      </c>
      <c r="D101" s="13">
        <v>6</v>
      </c>
      <c r="E101" s="113">
        <f t="shared" si="8"/>
        <v>25</v>
      </c>
      <c r="F101" s="113">
        <f t="shared" si="9"/>
        <v>8400</v>
      </c>
    </row>
    <row r="102" spans="1:6" hidden="1" x14ac:dyDescent="0.25">
      <c r="A102" s="27" t="s">
        <v>49</v>
      </c>
      <c r="B102" s="9">
        <v>280</v>
      </c>
      <c r="C102" s="113">
        <v>100</v>
      </c>
      <c r="D102" s="13">
        <v>5.7</v>
      </c>
      <c r="E102" s="113">
        <f t="shared" si="8"/>
        <v>2</v>
      </c>
      <c r="F102" s="113">
        <f t="shared" si="9"/>
        <v>570</v>
      </c>
    </row>
    <row r="103" spans="1:6" hidden="1" x14ac:dyDescent="0.25">
      <c r="A103" s="11" t="s">
        <v>24</v>
      </c>
      <c r="B103" s="9">
        <v>300</v>
      </c>
      <c r="C103" s="113">
        <v>24</v>
      </c>
      <c r="D103" s="13">
        <v>7.5</v>
      </c>
      <c r="E103" s="113">
        <f t="shared" si="8"/>
        <v>1</v>
      </c>
      <c r="F103" s="113">
        <f t="shared" si="9"/>
        <v>180</v>
      </c>
    </row>
    <row r="104" spans="1:6" hidden="1" x14ac:dyDescent="0.25">
      <c r="A104" s="11" t="s">
        <v>173</v>
      </c>
      <c r="B104" s="9">
        <v>300</v>
      </c>
      <c r="C104" s="113">
        <v>22</v>
      </c>
      <c r="D104" s="13">
        <v>7.5</v>
      </c>
      <c r="E104" s="113">
        <f t="shared" si="8"/>
        <v>1</v>
      </c>
      <c r="F104" s="113">
        <f t="shared" si="9"/>
        <v>165</v>
      </c>
    </row>
    <row r="105" spans="1:6" hidden="1" x14ac:dyDescent="0.25">
      <c r="A105" s="11" t="s">
        <v>57</v>
      </c>
      <c r="B105" s="9">
        <v>340</v>
      </c>
      <c r="C105" s="113"/>
      <c r="D105" s="257">
        <v>12</v>
      </c>
      <c r="E105" s="113">
        <f t="shared" si="8"/>
        <v>0</v>
      </c>
      <c r="F105" s="113">
        <f t="shared" si="9"/>
        <v>0</v>
      </c>
    </row>
    <row r="106" spans="1:6" hidden="1" x14ac:dyDescent="0.25">
      <c r="A106" s="15" t="s">
        <v>5</v>
      </c>
      <c r="B106" s="9"/>
      <c r="C106" s="104">
        <f>SUM(C97:C105)</f>
        <v>9240</v>
      </c>
      <c r="D106" s="125">
        <f>F106/C106</f>
        <v>9.3876623376623378</v>
      </c>
      <c r="E106" s="104">
        <f t="shared" ref="E106" si="10">SUM(E97:E105)</f>
        <v>257</v>
      </c>
      <c r="F106" s="104">
        <f>SUM(F97:F105)</f>
        <v>86742</v>
      </c>
    </row>
    <row r="107" spans="1:6" s="36" customFormat="1" hidden="1" x14ac:dyDescent="0.25">
      <c r="A107" s="35" t="s">
        <v>188</v>
      </c>
      <c r="B107" s="38">
        <v>350</v>
      </c>
      <c r="C107" s="142"/>
      <c r="D107" s="89"/>
      <c r="E107" s="113"/>
      <c r="F107" s="142"/>
    </row>
    <row r="108" spans="1:6" s="36" customFormat="1" ht="14.25" hidden="1" x14ac:dyDescent="0.2">
      <c r="A108" s="90" t="s">
        <v>189</v>
      </c>
      <c r="B108" s="41"/>
      <c r="C108" s="143">
        <f t="shared" ref="C108" si="11">C106+C107</f>
        <v>9240</v>
      </c>
      <c r="D108" s="125" t="e">
        <f>#REF!/#REF!</f>
        <v>#REF!</v>
      </c>
      <c r="E108" s="143">
        <f t="shared" ref="E108:F108" si="12">E106+E107</f>
        <v>257</v>
      </c>
      <c r="F108" s="143">
        <f t="shared" si="12"/>
        <v>86742</v>
      </c>
    </row>
    <row r="109" spans="1:6" hidden="1" x14ac:dyDescent="0.25">
      <c r="A109" s="16" t="s">
        <v>6</v>
      </c>
      <c r="B109" s="300"/>
      <c r="C109" s="301"/>
      <c r="D109" s="113"/>
      <c r="E109" s="113"/>
      <c r="F109" s="113"/>
    </row>
    <row r="110" spans="1:6" hidden="1" x14ac:dyDescent="0.25">
      <c r="A110" s="17" t="s">
        <v>113</v>
      </c>
      <c r="B110" s="300"/>
      <c r="C110" s="301"/>
      <c r="D110" s="113"/>
      <c r="E110" s="113"/>
      <c r="F110" s="113"/>
    </row>
    <row r="111" spans="1:6" hidden="1" x14ac:dyDescent="0.25">
      <c r="A111" s="25" t="s">
        <v>111</v>
      </c>
      <c r="B111" s="300"/>
      <c r="C111" s="301"/>
      <c r="D111" s="113"/>
      <c r="E111" s="113"/>
      <c r="F111" s="113"/>
    </row>
    <row r="112" spans="1:6" ht="30" hidden="1" x14ac:dyDescent="0.25">
      <c r="A112" s="25" t="s">
        <v>112</v>
      </c>
      <c r="B112" s="300"/>
      <c r="C112" s="303">
        <v>4000</v>
      </c>
      <c r="D112" s="113"/>
      <c r="E112" s="113"/>
      <c r="F112" s="113"/>
    </row>
    <row r="113" spans="1:6" hidden="1" x14ac:dyDescent="0.25">
      <c r="A113" s="198" t="s">
        <v>142</v>
      </c>
      <c r="B113" s="300"/>
      <c r="C113" s="277">
        <f>C112</f>
        <v>4000</v>
      </c>
      <c r="D113" s="113"/>
      <c r="E113" s="113"/>
      <c r="F113" s="113"/>
    </row>
    <row r="114" spans="1:6" hidden="1" x14ac:dyDescent="0.25">
      <c r="A114" s="337" t="s">
        <v>114</v>
      </c>
      <c r="B114" s="300"/>
      <c r="C114" s="277"/>
      <c r="D114" s="113"/>
      <c r="E114" s="113"/>
      <c r="F114" s="113"/>
    </row>
    <row r="115" spans="1:6" hidden="1" x14ac:dyDescent="0.25">
      <c r="A115" s="338" t="s">
        <v>19</v>
      </c>
      <c r="B115" s="300"/>
      <c r="C115" s="303">
        <v>2400</v>
      </c>
      <c r="D115" s="113"/>
      <c r="E115" s="113"/>
      <c r="F115" s="113"/>
    </row>
    <row r="116" spans="1:6" ht="30" hidden="1" x14ac:dyDescent="0.25">
      <c r="A116" s="408" t="s">
        <v>261</v>
      </c>
      <c r="B116" s="300"/>
      <c r="C116" s="303">
        <v>100</v>
      </c>
      <c r="D116" s="113"/>
      <c r="E116" s="113"/>
      <c r="F116" s="113"/>
    </row>
    <row r="117" spans="1:6" ht="19.5" hidden="1" customHeight="1" x14ac:dyDescent="0.25">
      <c r="A117" s="98" t="s">
        <v>7</v>
      </c>
      <c r="B117" s="9"/>
      <c r="C117" s="113"/>
      <c r="D117" s="13"/>
      <c r="E117" s="113"/>
      <c r="F117" s="113"/>
    </row>
    <row r="118" spans="1:6" hidden="1" x14ac:dyDescent="0.25">
      <c r="A118" s="21" t="s">
        <v>132</v>
      </c>
      <c r="B118" s="9"/>
      <c r="C118" s="113"/>
      <c r="D118" s="13"/>
      <c r="E118" s="113"/>
      <c r="F118" s="113"/>
    </row>
    <row r="119" spans="1:6" hidden="1" x14ac:dyDescent="0.25">
      <c r="A119" s="11" t="s">
        <v>21</v>
      </c>
      <c r="B119" s="9">
        <v>300</v>
      </c>
      <c r="C119" s="6">
        <v>90</v>
      </c>
      <c r="D119" s="13">
        <v>9</v>
      </c>
      <c r="E119" s="113">
        <f>ROUND(F119/B119,0)</f>
        <v>3</v>
      </c>
      <c r="F119" s="113">
        <f>ROUND(C119*D119,0)</f>
        <v>810</v>
      </c>
    </row>
    <row r="120" spans="1:6" hidden="1" x14ac:dyDescent="0.25">
      <c r="A120" s="11" t="s">
        <v>23</v>
      </c>
      <c r="B120" s="9">
        <v>300</v>
      </c>
      <c r="C120" s="6">
        <v>2080</v>
      </c>
      <c r="D120" s="13">
        <v>4</v>
      </c>
      <c r="E120" s="113">
        <f>ROUND(F120/B120,0)</f>
        <v>28</v>
      </c>
      <c r="F120" s="113">
        <f>ROUND(C120*D120,0)</f>
        <v>8320</v>
      </c>
    </row>
    <row r="121" spans="1:6" hidden="1" x14ac:dyDescent="0.25">
      <c r="A121" s="266" t="s">
        <v>9</v>
      </c>
      <c r="B121" s="266"/>
      <c r="C121" s="123">
        <f>C119+C120</f>
        <v>2170</v>
      </c>
      <c r="D121" s="125">
        <f t="shared" ref="D121:D122" si="13">F121/C121</f>
        <v>4.2073732718894012</v>
      </c>
      <c r="E121" s="123">
        <f>E119+E120</f>
        <v>31</v>
      </c>
      <c r="F121" s="123">
        <f>F119+F120</f>
        <v>9130</v>
      </c>
    </row>
    <row r="122" spans="1:6" ht="16.5" hidden="1" customHeight="1" x14ac:dyDescent="0.25">
      <c r="A122" s="23" t="s">
        <v>110</v>
      </c>
      <c r="B122" s="374"/>
      <c r="C122" s="104">
        <f t="shared" ref="C122" si="14">C121</f>
        <v>2170</v>
      </c>
      <c r="D122" s="125">
        <f t="shared" si="13"/>
        <v>4.2073732718894012</v>
      </c>
      <c r="E122" s="104">
        <f t="shared" ref="E122:F122" si="15">E121</f>
        <v>31</v>
      </c>
      <c r="F122" s="104">
        <f t="shared" si="15"/>
        <v>9130</v>
      </c>
    </row>
    <row r="123" spans="1:6" s="5" customFormat="1" hidden="1" thickBot="1" x14ac:dyDescent="0.25">
      <c r="A123" s="376" t="s">
        <v>10</v>
      </c>
      <c r="B123" s="319"/>
      <c r="C123" s="319"/>
      <c r="D123" s="319"/>
      <c r="E123" s="319"/>
      <c r="F123" s="319"/>
    </row>
    <row r="124" spans="1:6" ht="24.75" hidden="1" customHeight="1" x14ac:dyDescent="0.25">
      <c r="A124" s="377" t="s">
        <v>84</v>
      </c>
      <c r="B124" s="298"/>
      <c r="C124" s="147"/>
      <c r="D124" s="147"/>
      <c r="E124" s="147"/>
      <c r="F124" s="147"/>
    </row>
    <row r="125" spans="1:6" hidden="1" x14ac:dyDescent="0.25">
      <c r="A125" s="10" t="s">
        <v>4</v>
      </c>
      <c r="B125" s="9"/>
      <c r="C125" s="113"/>
      <c r="D125" s="113"/>
      <c r="E125" s="113"/>
      <c r="F125" s="113"/>
    </row>
    <row r="126" spans="1:6" hidden="1" x14ac:dyDescent="0.25">
      <c r="A126" s="11" t="s">
        <v>14</v>
      </c>
      <c r="B126" s="9">
        <v>320</v>
      </c>
      <c r="C126" s="113">
        <v>860</v>
      </c>
      <c r="D126" s="13">
        <v>12.7</v>
      </c>
      <c r="E126" s="113">
        <f>ROUND(F126/B126,0)</f>
        <v>34</v>
      </c>
      <c r="F126" s="113">
        <f>ROUND(C126*D126,0)</f>
        <v>10922</v>
      </c>
    </row>
    <row r="127" spans="1:6" hidden="1" x14ac:dyDescent="0.25">
      <c r="A127" s="11" t="s">
        <v>25</v>
      </c>
      <c r="B127" s="9">
        <v>320</v>
      </c>
      <c r="C127" s="113">
        <v>262</v>
      </c>
      <c r="D127" s="13">
        <v>10.9</v>
      </c>
      <c r="E127" s="113">
        <f>ROUND(F127/B127,0)</f>
        <v>9</v>
      </c>
      <c r="F127" s="113">
        <f>ROUND(C127*D127,0)</f>
        <v>2856</v>
      </c>
    </row>
    <row r="128" spans="1:6" hidden="1" x14ac:dyDescent="0.25">
      <c r="A128" s="11" t="s">
        <v>26</v>
      </c>
      <c r="B128" s="9">
        <v>320</v>
      </c>
      <c r="C128" s="113">
        <v>620</v>
      </c>
      <c r="D128" s="13">
        <v>11.3</v>
      </c>
      <c r="E128" s="113">
        <f>ROUND(F128/B128,0)</f>
        <v>22</v>
      </c>
      <c r="F128" s="113">
        <f>ROUND(C128*D128,0)</f>
        <v>7006</v>
      </c>
    </row>
    <row r="129" spans="1:6" hidden="1" x14ac:dyDescent="0.25">
      <c r="A129" s="15" t="s">
        <v>5</v>
      </c>
      <c r="B129" s="12"/>
      <c r="C129" s="104">
        <f>C126+C127+C128</f>
        <v>1742</v>
      </c>
      <c r="D129" s="125">
        <f>F129/C129</f>
        <v>11.931113662456946</v>
      </c>
      <c r="E129" s="104">
        <f>E126+E127+E128</f>
        <v>65</v>
      </c>
      <c r="F129" s="104">
        <f>F126+F127+F128</f>
        <v>20784</v>
      </c>
    </row>
    <row r="130" spans="1:6" s="45" customFormat="1" ht="18.75" hidden="1" customHeight="1" x14ac:dyDescent="0.25">
      <c r="A130" s="16" t="s">
        <v>214</v>
      </c>
      <c r="B130" s="16"/>
      <c r="C130" s="290"/>
      <c r="D130" s="83"/>
      <c r="E130" s="83"/>
      <c r="F130" s="83"/>
    </row>
    <row r="131" spans="1:6" s="45" customFormat="1" hidden="1" x14ac:dyDescent="0.25">
      <c r="A131" s="17" t="s">
        <v>113</v>
      </c>
      <c r="B131" s="80"/>
      <c r="C131" s="83">
        <f>SUM(C132,C133,C134,C135)</f>
        <v>11975</v>
      </c>
      <c r="D131" s="83"/>
      <c r="E131" s="83"/>
      <c r="F131" s="83"/>
    </row>
    <row r="132" spans="1:6" s="45" customFormat="1" hidden="1" x14ac:dyDescent="0.25">
      <c r="A132" s="157" t="s">
        <v>215</v>
      </c>
      <c r="B132" s="80"/>
      <c r="C132" s="83"/>
      <c r="D132" s="83"/>
      <c r="E132" s="83"/>
      <c r="F132" s="83"/>
    </row>
    <row r="133" spans="1:6" s="45" customFormat="1" ht="17.25" hidden="1" customHeight="1" x14ac:dyDescent="0.25">
      <c r="A133" s="157" t="s">
        <v>216</v>
      </c>
      <c r="B133" s="80"/>
      <c r="C133" s="113">
        <v>1000</v>
      </c>
      <c r="D133" s="83"/>
      <c r="E133" s="83"/>
      <c r="F133" s="83"/>
    </row>
    <row r="134" spans="1:6" s="45" customFormat="1" ht="30" hidden="1" x14ac:dyDescent="0.25">
      <c r="A134" s="157" t="s">
        <v>217</v>
      </c>
      <c r="B134" s="80"/>
      <c r="C134" s="113">
        <v>300</v>
      </c>
      <c r="D134" s="83"/>
      <c r="E134" s="83"/>
      <c r="F134" s="83"/>
    </row>
    <row r="135" spans="1:6" s="45" customFormat="1" hidden="1" x14ac:dyDescent="0.25">
      <c r="A135" s="17" t="s">
        <v>218</v>
      </c>
      <c r="B135" s="80"/>
      <c r="C135" s="113">
        <v>10675</v>
      </c>
      <c r="D135" s="83"/>
      <c r="E135" s="83"/>
      <c r="F135" s="83"/>
    </row>
    <row r="136" spans="1:6" s="5" customFormat="1" hidden="1" x14ac:dyDescent="0.25">
      <c r="A136" s="25" t="s">
        <v>111</v>
      </c>
      <c r="B136" s="7"/>
      <c r="C136" s="113">
        <v>20200</v>
      </c>
      <c r="D136" s="113"/>
      <c r="E136" s="113"/>
      <c r="F136" s="113"/>
    </row>
    <row r="137" spans="1:6" s="45" customFormat="1" hidden="1" x14ac:dyDescent="0.25">
      <c r="A137" s="197" t="s">
        <v>141</v>
      </c>
      <c r="B137" s="154"/>
      <c r="C137" s="113"/>
      <c r="D137" s="83"/>
      <c r="E137" s="83"/>
      <c r="F137" s="83"/>
    </row>
    <row r="138" spans="1:6" s="45" customFormat="1" ht="15.75" hidden="1" customHeight="1" x14ac:dyDescent="0.25">
      <c r="A138" s="18" t="s">
        <v>219</v>
      </c>
      <c r="B138" s="137"/>
      <c r="C138" s="80">
        <f>C131+ROUND(C136*3.2,0)</f>
        <v>76615</v>
      </c>
      <c r="D138" s="86"/>
      <c r="E138" s="86"/>
      <c r="F138" s="310"/>
    </row>
    <row r="139" spans="1:6" s="45" customFormat="1" ht="15.75" hidden="1" customHeight="1" x14ac:dyDescent="0.25">
      <c r="A139" s="16" t="s">
        <v>144</v>
      </c>
      <c r="B139" s="7"/>
      <c r="C139" s="113"/>
      <c r="D139" s="86"/>
      <c r="E139" s="86"/>
      <c r="F139" s="310"/>
    </row>
    <row r="140" spans="1:6" s="45" customFormat="1" ht="15.75" hidden="1" customHeight="1" x14ac:dyDescent="0.25">
      <c r="A140" s="17" t="s">
        <v>113</v>
      </c>
      <c r="B140" s="7"/>
      <c r="C140" s="113">
        <f>SUM(C141,C142,C149,C155,C156,C157,C158)</f>
        <v>61057</v>
      </c>
      <c r="D140" s="86"/>
      <c r="E140" s="86"/>
      <c r="F140" s="310"/>
    </row>
    <row r="141" spans="1:6" s="45" customFormat="1" ht="15.75" hidden="1" customHeight="1" x14ac:dyDescent="0.25">
      <c r="A141" s="17" t="s">
        <v>215</v>
      </c>
      <c r="B141" s="7"/>
      <c r="C141" s="113"/>
      <c r="D141" s="86"/>
      <c r="E141" s="86"/>
      <c r="F141" s="310"/>
    </row>
    <row r="142" spans="1:6" s="45" customFormat="1" ht="15.75" hidden="1" customHeight="1" x14ac:dyDescent="0.25">
      <c r="A142" s="157" t="s">
        <v>220</v>
      </c>
      <c r="B142" s="7"/>
      <c r="C142" s="113">
        <f>C143+C144+C145+C147</f>
        <v>1249</v>
      </c>
      <c r="D142" s="86"/>
      <c r="E142" s="86"/>
      <c r="F142" s="310"/>
    </row>
    <row r="143" spans="1:6" s="45" customFormat="1" ht="19.5" hidden="1" customHeight="1" x14ac:dyDescent="0.25">
      <c r="A143" s="270" t="s">
        <v>221</v>
      </c>
      <c r="B143" s="7"/>
      <c r="C143" s="83"/>
      <c r="D143" s="86"/>
      <c r="E143" s="86"/>
      <c r="F143" s="310"/>
    </row>
    <row r="144" spans="1:6" s="45" customFormat="1" ht="15.75" hidden="1" customHeight="1" x14ac:dyDescent="0.25">
      <c r="A144" s="270" t="s">
        <v>222</v>
      </c>
      <c r="B144" s="7"/>
      <c r="C144" s="83"/>
      <c r="D144" s="86"/>
      <c r="E144" s="86"/>
      <c r="F144" s="310"/>
    </row>
    <row r="145" spans="1:6" s="45" customFormat="1" ht="30.75" hidden="1" customHeight="1" x14ac:dyDescent="0.25">
      <c r="A145" s="270" t="s">
        <v>223</v>
      </c>
      <c r="B145" s="7"/>
      <c r="C145" s="83">
        <v>780</v>
      </c>
      <c r="D145" s="86"/>
      <c r="E145" s="86"/>
      <c r="F145" s="310"/>
    </row>
    <row r="146" spans="1:6" s="45" customFormat="1" hidden="1" x14ac:dyDescent="0.25">
      <c r="A146" s="270" t="s">
        <v>224</v>
      </c>
      <c r="B146" s="7"/>
      <c r="C146" s="83">
        <v>90</v>
      </c>
      <c r="D146" s="86"/>
      <c r="E146" s="86"/>
      <c r="F146" s="310"/>
    </row>
    <row r="147" spans="1:6" s="45" customFormat="1" ht="30" hidden="1" x14ac:dyDescent="0.25">
      <c r="A147" s="270" t="s">
        <v>225</v>
      </c>
      <c r="B147" s="7"/>
      <c r="C147" s="83">
        <v>469</v>
      </c>
      <c r="D147" s="86"/>
      <c r="E147" s="86"/>
      <c r="F147" s="310"/>
    </row>
    <row r="148" spans="1:6" s="45" customFormat="1" hidden="1" x14ac:dyDescent="0.25">
      <c r="A148" s="270" t="s">
        <v>224</v>
      </c>
      <c r="B148" s="7"/>
      <c r="C148" s="140">
        <v>110</v>
      </c>
      <c r="D148" s="86"/>
      <c r="E148" s="86"/>
      <c r="F148" s="310"/>
    </row>
    <row r="149" spans="1:6" s="45" customFormat="1" ht="30" hidden="1" customHeight="1" x14ac:dyDescent="0.25">
      <c r="A149" s="157" t="s">
        <v>226</v>
      </c>
      <c r="B149" s="7"/>
      <c r="C149" s="113">
        <f>SUM(C150,C151,C153)</f>
        <v>37726</v>
      </c>
      <c r="D149" s="86"/>
      <c r="E149" s="86"/>
      <c r="F149" s="310"/>
    </row>
    <row r="150" spans="1:6" s="45" customFormat="1" ht="30" hidden="1" x14ac:dyDescent="0.25">
      <c r="A150" s="270" t="s">
        <v>227</v>
      </c>
      <c r="B150" s="7"/>
      <c r="C150" s="113"/>
      <c r="D150" s="86"/>
      <c r="E150" s="86"/>
      <c r="F150" s="310"/>
    </row>
    <row r="151" spans="1:6" s="45" customFormat="1" ht="45" hidden="1" x14ac:dyDescent="0.25">
      <c r="A151" s="270" t="s">
        <v>228</v>
      </c>
      <c r="B151" s="7"/>
      <c r="C151" s="135">
        <v>33831</v>
      </c>
      <c r="D151" s="86"/>
      <c r="E151" s="86"/>
      <c r="F151" s="310"/>
    </row>
    <row r="152" spans="1:6" s="45" customFormat="1" hidden="1" x14ac:dyDescent="0.25">
      <c r="A152" s="270" t="s">
        <v>224</v>
      </c>
      <c r="B152" s="7"/>
      <c r="C152" s="135">
        <v>8600</v>
      </c>
      <c r="D152" s="86"/>
      <c r="E152" s="86"/>
      <c r="F152" s="310"/>
    </row>
    <row r="153" spans="1:6" s="45" customFormat="1" ht="45" hidden="1" x14ac:dyDescent="0.25">
      <c r="A153" s="270" t="s">
        <v>229</v>
      </c>
      <c r="B153" s="7"/>
      <c r="C153" s="135">
        <v>3895</v>
      </c>
      <c r="D153" s="86"/>
      <c r="E153" s="86"/>
      <c r="F153" s="310"/>
    </row>
    <row r="154" spans="1:6" s="45" customFormat="1" hidden="1" x14ac:dyDescent="0.25">
      <c r="A154" s="270" t="s">
        <v>224</v>
      </c>
      <c r="B154" s="7"/>
      <c r="C154" s="135">
        <v>2695</v>
      </c>
      <c r="D154" s="86"/>
      <c r="E154" s="86"/>
      <c r="F154" s="310"/>
    </row>
    <row r="155" spans="1:6" s="45" customFormat="1" ht="31.5" hidden="1" customHeight="1" x14ac:dyDescent="0.25">
      <c r="A155" s="157" t="s">
        <v>230</v>
      </c>
      <c r="B155" s="7"/>
      <c r="C155" s="113">
        <v>500</v>
      </c>
      <c r="D155" s="86"/>
      <c r="E155" s="86"/>
      <c r="F155" s="310"/>
    </row>
    <row r="156" spans="1:6" s="45" customFormat="1" ht="30" hidden="1" x14ac:dyDescent="0.25">
      <c r="A156" s="17" t="s">
        <v>231</v>
      </c>
      <c r="B156" s="7"/>
      <c r="C156" s="113"/>
      <c r="D156" s="86"/>
      <c r="E156" s="86"/>
      <c r="F156" s="310"/>
    </row>
    <row r="157" spans="1:6" s="45" customFormat="1" ht="15.75" hidden="1" customHeight="1" x14ac:dyDescent="0.25">
      <c r="A157" s="157" t="s">
        <v>232</v>
      </c>
      <c r="B157" s="7"/>
      <c r="C157" s="113"/>
      <c r="D157" s="86"/>
      <c r="E157" s="86"/>
      <c r="F157" s="310"/>
    </row>
    <row r="158" spans="1:6" s="45" customFormat="1" ht="15.75" hidden="1" customHeight="1" x14ac:dyDescent="0.25">
      <c r="A158" s="17" t="s">
        <v>233</v>
      </c>
      <c r="B158" s="7"/>
      <c r="C158" s="113">
        <v>21582</v>
      </c>
      <c r="D158" s="86"/>
      <c r="E158" s="86"/>
      <c r="F158" s="310"/>
    </row>
    <row r="159" spans="1:6" s="45" customFormat="1" hidden="1" x14ac:dyDescent="0.25">
      <c r="A159" s="25" t="s">
        <v>111</v>
      </c>
      <c r="B159" s="80"/>
      <c r="C159" s="83">
        <v>7587</v>
      </c>
      <c r="D159" s="86"/>
      <c r="E159" s="86"/>
      <c r="F159" s="310"/>
    </row>
    <row r="160" spans="1:6" s="45" customFormat="1" hidden="1" x14ac:dyDescent="0.25">
      <c r="A160" s="197" t="s">
        <v>141</v>
      </c>
      <c r="B160" s="80"/>
      <c r="C160" s="140"/>
      <c r="D160" s="86"/>
      <c r="E160" s="86"/>
      <c r="F160" s="310"/>
    </row>
    <row r="161" spans="1:6" s="5" customFormat="1" ht="30" hidden="1" x14ac:dyDescent="0.25">
      <c r="A161" s="25" t="s">
        <v>112</v>
      </c>
      <c r="B161" s="7"/>
      <c r="C161" s="113">
        <v>8700</v>
      </c>
      <c r="D161" s="113"/>
      <c r="E161" s="113"/>
      <c r="F161" s="113"/>
    </row>
    <row r="162" spans="1:6" s="45" customFormat="1" ht="15.75" hidden="1" customHeight="1" x14ac:dyDescent="0.25">
      <c r="A162" s="25" t="s">
        <v>234</v>
      </c>
      <c r="B162" s="7"/>
      <c r="C162" s="113"/>
      <c r="D162" s="86"/>
      <c r="E162" s="86"/>
      <c r="F162" s="310"/>
    </row>
    <row r="163" spans="1:6" s="45" customFormat="1" hidden="1" x14ac:dyDescent="0.25">
      <c r="A163" s="269" t="s">
        <v>235</v>
      </c>
      <c r="B163" s="7"/>
      <c r="C163" s="113"/>
      <c r="D163" s="86"/>
      <c r="E163" s="86"/>
      <c r="F163" s="310"/>
    </row>
    <row r="164" spans="1:6" s="45" customFormat="1" hidden="1" x14ac:dyDescent="0.25">
      <c r="A164" s="15" t="s">
        <v>143</v>
      </c>
      <c r="B164" s="7"/>
      <c r="C164" s="104">
        <f>C140+ROUND(C159*3.2,0)+C161</f>
        <v>94035</v>
      </c>
      <c r="D164" s="86"/>
      <c r="E164" s="86"/>
      <c r="F164" s="310"/>
    </row>
    <row r="165" spans="1:6" s="45" customFormat="1" hidden="1" x14ac:dyDescent="0.25">
      <c r="A165" s="311" t="s">
        <v>142</v>
      </c>
      <c r="B165" s="7"/>
      <c r="C165" s="104">
        <f>SUM(C138,C164)</f>
        <v>170650</v>
      </c>
      <c r="D165" s="86"/>
      <c r="E165" s="86"/>
      <c r="F165" s="310"/>
    </row>
    <row r="166" spans="1:6" s="45" customFormat="1" hidden="1" x14ac:dyDescent="0.25">
      <c r="A166" s="378" t="s">
        <v>114</v>
      </c>
      <c r="B166" s="7"/>
      <c r="C166" s="104"/>
      <c r="D166" s="312"/>
      <c r="E166" s="312"/>
      <c r="F166" s="104"/>
    </row>
    <row r="167" spans="1:6" s="45" customFormat="1" hidden="1" x14ac:dyDescent="0.25">
      <c r="A167" s="419" t="s">
        <v>17</v>
      </c>
      <c r="B167" s="7"/>
      <c r="C167" s="113">
        <v>4500</v>
      </c>
      <c r="D167" s="312"/>
      <c r="E167" s="312"/>
      <c r="F167" s="104"/>
    </row>
    <row r="168" spans="1:6" s="45" customFormat="1" hidden="1" x14ac:dyDescent="0.25">
      <c r="A168" s="419" t="s">
        <v>52</v>
      </c>
      <c r="B168" s="7"/>
      <c r="C168" s="113">
        <v>4200</v>
      </c>
      <c r="D168" s="312"/>
      <c r="E168" s="312"/>
      <c r="F168" s="104"/>
    </row>
    <row r="169" spans="1:6" s="45" customFormat="1" hidden="1" x14ac:dyDescent="0.25">
      <c r="A169" s="338" t="s">
        <v>239</v>
      </c>
      <c r="B169" s="7"/>
      <c r="C169" s="113">
        <v>1750</v>
      </c>
      <c r="D169" s="312"/>
      <c r="E169" s="312"/>
      <c r="F169" s="104"/>
    </row>
    <row r="170" spans="1:6" s="5" customFormat="1" ht="17.25" hidden="1" customHeight="1" x14ac:dyDescent="0.25">
      <c r="A170" s="98" t="s">
        <v>7</v>
      </c>
      <c r="B170" s="9"/>
      <c r="C170" s="113"/>
      <c r="D170" s="113"/>
      <c r="E170" s="113"/>
      <c r="F170" s="113"/>
    </row>
    <row r="171" spans="1:6" s="5" customFormat="1" hidden="1" x14ac:dyDescent="0.25">
      <c r="A171" s="21" t="s">
        <v>132</v>
      </c>
      <c r="B171" s="9"/>
      <c r="C171" s="113"/>
      <c r="D171" s="113"/>
      <c r="E171" s="113"/>
      <c r="F171" s="113"/>
    </row>
    <row r="172" spans="1:6" s="5" customFormat="1" hidden="1" x14ac:dyDescent="0.25">
      <c r="A172" s="11" t="s">
        <v>14</v>
      </c>
      <c r="B172" s="9">
        <v>300</v>
      </c>
      <c r="C172" s="113">
        <v>260</v>
      </c>
      <c r="D172" s="13">
        <v>12.7</v>
      </c>
      <c r="E172" s="113">
        <f>ROUND(F172/B172,0)</f>
        <v>11</v>
      </c>
      <c r="F172" s="113">
        <f>ROUND(C172*D172,0)</f>
        <v>3302</v>
      </c>
    </row>
    <row r="173" spans="1:6" s="5" customFormat="1" hidden="1" x14ac:dyDescent="0.25">
      <c r="A173" s="266" t="s">
        <v>9</v>
      </c>
      <c r="B173" s="100"/>
      <c r="C173" s="123">
        <f t="shared" ref="C173" si="16">C172</f>
        <v>260</v>
      </c>
      <c r="D173" s="127">
        <f t="shared" ref="D173:F173" si="17">D172</f>
        <v>12.7</v>
      </c>
      <c r="E173" s="123">
        <f t="shared" si="17"/>
        <v>11</v>
      </c>
      <c r="F173" s="123">
        <f t="shared" si="17"/>
        <v>3302</v>
      </c>
    </row>
    <row r="174" spans="1:6" s="5" customFormat="1" hidden="1" x14ac:dyDescent="0.25">
      <c r="A174" s="21" t="s">
        <v>20</v>
      </c>
      <c r="B174" s="9"/>
      <c r="C174" s="123"/>
      <c r="D174" s="127"/>
      <c r="E174" s="123"/>
      <c r="F174" s="123"/>
    </row>
    <row r="175" spans="1:6" s="5" customFormat="1" hidden="1" x14ac:dyDescent="0.25">
      <c r="A175" s="14" t="s">
        <v>26</v>
      </c>
      <c r="B175" s="9">
        <v>240</v>
      </c>
      <c r="C175" s="113">
        <v>240</v>
      </c>
      <c r="D175" s="13">
        <v>8</v>
      </c>
      <c r="E175" s="113">
        <f>ROUND(F175/B175,0)</f>
        <v>8</v>
      </c>
      <c r="F175" s="113">
        <f>ROUND(C175*D175,0)</f>
        <v>1920</v>
      </c>
    </row>
    <row r="176" spans="1:6" s="5" customFormat="1" hidden="1" x14ac:dyDescent="0.25">
      <c r="A176" s="267" t="s">
        <v>134</v>
      </c>
      <c r="B176" s="101"/>
      <c r="C176" s="123">
        <f t="shared" ref="C176" si="18">C175</f>
        <v>240</v>
      </c>
      <c r="D176" s="268">
        <f t="shared" ref="D176:F176" si="19">D175</f>
        <v>8</v>
      </c>
      <c r="E176" s="123">
        <f t="shared" si="19"/>
        <v>8</v>
      </c>
      <c r="F176" s="123">
        <f t="shared" si="19"/>
        <v>1920</v>
      </c>
    </row>
    <row r="177" spans="1:6" s="5" customFormat="1" ht="19.5" hidden="1" customHeight="1" x14ac:dyDescent="0.2">
      <c r="A177" s="23" t="s">
        <v>109</v>
      </c>
      <c r="B177" s="7"/>
      <c r="C177" s="104">
        <f>C173+C176</f>
        <v>500</v>
      </c>
      <c r="D177" s="125">
        <f>F177/C177</f>
        <v>10.444000000000001</v>
      </c>
      <c r="E177" s="104">
        <f>E173+E176</f>
        <v>19</v>
      </c>
      <c r="F177" s="104">
        <f>F173+F176</f>
        <v>5222</v>
      </c>
    </row>
    <row r="178" spans="1:6" s="5" customFormat="1" hidden="1" thickBot="1" x14ac:dyDescent="0.25">
      <c r="A178" s="117" t="s">
        <v>10</v>
      </c>
      <c r="B178" s="119"/>
      <c r="C178" s="119"/>
      <c r="D178" s="119"/>
      <c r="E178" s="119"/>
      <c r="F178" s="119"/>
    </row>
    <row r="179" spans="1:6" ht="24.75" hidden="1" customHeight="1" x14ac:dyDescent="0.25">
      <c r="A179" s="377" t="s">
        <v>137</v>
      </c>
      <c r="B179" s="258"/>
      <c r="C179" s="113"/>
      <c r="D179" s="113"/>
      <c r="E179" s="113"/>
      <c r="F179" s="113"/>
    </row>
    <row r="180" spans="1:6" hidden="1" x14ac:dyDescent="0.25">
      <c r="A180" s="10" t="s">
        <v>4</v>
      </c>
      <c r="B180" s="9"/>
      <c r="C180" s="113"/>
      <c r="D180" s="113"/>
      <c r="E180" s="113"/>
      <c r="F180" s="113"/>
    </row>
    <row r="181" spans="1:6" hidden="1" x14ac:dyDescent="0.25">
      <c r="A181" s="11" t="s">
        <v>42</v>
      </c>
      <c r="B181" s="9">
        <v>320</v>
      </c>
      <c r="C181" s="113">
        <v>2960</v>
      </c>
      <c r="D181" s="13">
        <v>10.5</v>
      </c>
      <c r="E181" s="113">
        <f>ROUND(F181/B181,0)</f>
        <v>97</v>
      </c>
      <c r="F181" s="113">
        <f>ROUND(C181*D181,0)</f>
        <v>31080</v>
      </c>
    </row>
    <row r="182" spans="1:6" hidden="1" x14ac:dyDescent="0.25">
      <c r="A182" s="15" t="s">
        <v>5</v>
      </c>
      <c r="B182" s="9">
        <v>320</v>
      </c>
      <c r="C182" s="104">
        <f>C181</f>
        <v>2960</v>
      </c>
      <c r="D182" s="125">
        <f>F182/C182</f>
        <v>10.5</v>
      </c>
      <c r="E182" s="104">
        <f>E181</f>
        <v>97</v>
      </c>
      <c r="F182" s="104">
        <f>F181</f>
        <v>31080</v>
      </c>
    </row>
    <row r="183" spans="1:6" s="45" customFormat="1" ht="18.75" hidden="1" customHeight="1" x14ac:dyDescent="0.25">
      <c r="A183" s="16" t="s">
        <v>214</v>
      </c>
      <c r="B183" s="16"/>
      <c r="C183" s="290"/>
      <c r="D183" s="83"/>
      <c r="E183" s="83"/>
      <c r="F183" s="83"/>
    </row>
    <row r="184" spans="1:6" s="45" customFormat="1" hidden="1" x14ac:dyDescent="0.25">
      <c r="A184" s="17" t="s">
        <v>113</v>
      </c>
      <c r="B184" s="80"/>
      <c r="C184" s="83">
        <f>SUM(C185,C186,C187,C188)</f>
        <v>4422</v>
      </c>
      <c r="D184" s="83"/>
      <c r="E184" s="83"/>
      <c r="F184" s="83"/>
    </row>
    <row r="185" spans="1:6" s="45" customFormat="1" hidden="1" x14ac:dyDescent="0.25">
      <c r="A185" s="157" t="s">
        <v>215</v>
      </c>
      <c r="B185" s="80"/>
      <c r="C185" s="83"/>
      <c r="D185" s="83"/>
      <c r="E185" s="83"/>
      <c r="F185" s="83"/>
    </row>
    <row r="186" spans="1:6" s="45" customFormat="1" ht="17.25" hidden="1" customHeight="1" x14ac:dyDescent="0.25">
      <c r="A186" s="157" t="s">
        <v>216</v>
      </c>
      <c r="B186" s="80"/>
      <c r="C186" s="113">
        <v>836</v>
      </c>
      <c r="D186" s="83"/>
      <c r="E186" s="83"/>
      <c r="F186" s="83"/>
    </row>
    <row r="187" spans="1:6" s="45" customFormat="1" ht="30" hidden="1" x14ac:dyDescent="0.25">
      <c r="A187" s="157" t="s">
        <v>217</v>
      </c>
      <c r="B187" s="80"/>
      <c r="C187" s="113">
        <v>586</v>
      </c>
      <c r="D187" s="83"/>
      <c r="E187" s="83"/>
      <c r="F187" s="83"/>
    </row>
    <row r="188" spans="1:6" s="45" customFormat="1" hidden="1" x14ac:dyDescent="0.25">
      <c r="A188" s="17" t="s">
        <v>218</v>
      </c>
      <c r="B188" s="80"/>
      <c r="C188" s="113">
        <v>3000</v>
      </c>
      <c r="D188" s="83"/>
      <c r="E188" s="83"/>
      <c r="F188" s="83"/>
    </row>
    <row r="189" spans="1:6" hidden="1" x14ac:dyDescent="0.25">
      <c r="A189" s="25" t="s">
        <v>111</v>
      </c>
      <c r="B189" s="7"/>
      <c r="C189" s="113">
        <v>52894</v>
      </c>
      <c r="D189" s="113"/>
      <c r="E189" s="113"/>
      <c r="F189" s="113"/>
    </row>
    <row r="190" spans="1:6" s="45" customFormat="1" hidden="1" x14ac:dyDescent="0.25">
      <c r="A190" s="197" t="s">
        <v>141</v>
      </c>
      <c r="B190" s="154"/>
      <c r="C190" s="113"/>
      <c r="D190" s="83"/>
      <c r="E190" s="83"/>
      <c r="F190" s="83"/>
    </row>
    <row r="191" spans="1:6" s="45" customFormat="1" ht="15.75" hidden="1" customHeight="1" x14ac:dyDescent="0.25">
      <c r="A191" s="18" t="s">
        <v>219</v>
      </c>
      <c r="B191" s="137"/>
      <c r="C191" s="80">
        <f>C184+ROUND(C189*3.2,0)</f>
        <v>173683</v>
      </c>
      <c r="D191" s="86"/>
      <c r="E191" s="86"/>
      <c r="F191" s="310"/>
    </row>
    <row r="192" spans="1:6" s="45" customFormat="1" ht="15.75" hidden="1" customHeight="1" x14ac:dyDescent="0.25">
      <c r="A192" s="16" t="s">
        <v>144</v>
      </c>
      <c r="B192" s="7"/>
      <c r="C192" s="113"/>
      <c r="D192" s="86"/>
      <c r="E192" s="86"/>
      <c r="F192" s="310"/>
    </row>
    <row r="193" spans="1:6" s="45" customFormat="1" ht="15.75" hidden="1" customHeight="1" x14ac:dyDescent="0.25">
      <c r="A193" s="17" t="s">
        <v>113</v>
      </c>
      <c r="B193" s="7"/>
      <c r="C193" s="113">
        <f>SUM(C194,C195,C202,C208,C209,C210,C211)</f>
        <v>79351</v>
      </c>
      <c r="D193" s="86"/>
      <c r="E193" s="86"/>
      <c r="F193" s="310"/>
    </row>
    <row r="194" spans="1:6" s="45" customFormat="1" ht="15.75" hidden="1" customHeight="1" x14ac:dyDescent="0.25">
      <c r="A194" s="17" t="s">
        <v>215</v>
      </c>
      <c r="B194" s="7"/>
      <c r="C194" s="113"/>
      <c r="D194" s="86"/>
      <c r="E194" s="86"/>
      <c r="F194" s="310"/>
    </row>
    <row r="195" spans="1:6" s="45" customFormat="1" ht="15.75" hidden="1" customHeight="1" x14ac:dyDescent="0.25">
      <c r="A195" s="157" t="s">
        <v>220</v>
      </c>
      <c r="B195" s="7"/>
      <c r="C195" s="113">
        <f>C196+C197+C198+C200</f>
        <v>3028</v>
      </c>
      <c r="D195" s="86"/>
      <c r="E195" s="86"/>
      <c r="F195" s="310"/>
    </row>
    <row r="196" spans="1:6" s="45" customFormat="1" ht="19.5" hidden="1" customHeight="1" x14ac:dyDescent="0.25">
      <c r="A196" s="270" t="s">
        <v>221</v>
      </c>
      <c r="B196" s="7"/>
      <c r="C196" s="83"/>
      <c r="D196" s="86"/>
      <c r="E196" s="86"/>
      <c r="F196" s="310"/>
    </row>
    <row r="197" spans="1:6" s="45" customFormat="1" ht="15.75" hidden="1" customHeight="1" x14ac:dyDescent="0.25">
      <c r="A197" s="270" t="s">
        <v>222</v>
      </c>
      <c r="B197" s="7"/>
      <c r="C197" s="83"/>
      <c r="D197" s="86"/>
      <c r="E197" s="86"/>
      <c r="F197" s="310"/>
    </row>
    <row r="198" spans="1:6" s="45" customFormat="1" ht="30.75" hidden="1" customHeight="1" x14ac:dyDescent="0.25">
      <c r="A198" s="270" t="s">
        <v>223</v>
      </c>
      <c r="B198" s="7"/>
      <c r="C198" s="83">
        <v>2309</v>
      </c>
      <c r="D198" s="86"/>
      <c r="E198" s="86"/>
      <c r="F198" s="310"/>
    </row>
    <row r="199" spans="1:6" s="45" customFormat="1" hidden="1" x14ac:dyDescent="0.25">
      <c r="A199" s="270" t="s">
        <v>224</v>
      </c>
      <c r="B199" s="7"/>
      <c r="C199" s="83">
        <v>230</v>
      </c>
      <c r="D199" s="86"/>
      <c r="E199" s="86"/>
      <c r="F199" s="310"/>
    </row>
    <row r="200" spans="1:6" s="45" customFormat="1" ht="30" hidden="1" x14ac:dyDescent="0.25">
      <c r="A200" s="270" t="s">
        <v>225</v>
      </c>
      <c r="B200" s="7"/>
      <c r="C200" s="83">
        <v>719</v>
      </c>
      <c r="D200" s="86"/>
      <c r="E200" s="86"/>
      <c r="F200" s="310"/>
    </row>
    <row r="201" spans="1:6" s="45" customFormat="1" hidden="1" x14ac:dyDescent="0.25">
      <c r="A201" s="270" t="s">
        <v>224</v>
      </c>
      <c r="B201" s="7"/>
      <c r="C201" s="140">
        <v>110</v>
      </c>
      <c r="D201" s="86"/>
      <c r="E201" s="86"/>
      <c r="F201" s="310"/>
    </row>
    <row r="202" spans="1:6" s="45" customFormat="1" ht="30" hidden="1" customHeight="1" x14ac:dyDescent="0.25">
      <c r="A202" s="157" t="s">
        <v>226</v>
      </c>
      <c r="B202" s="7"/>
      <c r="C202" s="113">
        <f>SUM(C203,C204,C206)</f>
        <v>76323</v>
      </c>
      <c r="D202" s="86"/>
      <c r="E202" s="86"/>
      <c r="F202" s="310"/>
    </row>
    <row r="203" spans="1:6" s="45" customFormat="1" ht="30" hidden="1" x14ac:dyDescent="0.25">
      <c r="A203" s="270" t="s">
        <v>227</v>
      </c>
      <c r="B203" s="7"/>
      <c r="C203" s="113"/>
      <c r="D203" s="86"/>
      <c r="E203" s="86"/>
      <c r="F203" s="310"/>
    </row>
    <row r="204" spans="1:6" s="45" customFormat="1" ht="45" hidden="1" x14ac:dyDescent="0.25">
      <c r="A204" s="270" t="s">
        <v>228</v>
      </c>
      <c r="B204" s="7"/>
      <c r="C204" s="135">
        <v>73800</v>
      </c>
      <c r="D204" s="86"/>
      <c r="E204" s="86"/>
      <c r="F204" s="310"/>
    </row>
    <row r="205" spans="1:6" s="45" customFormat="1" hidden="1" x14ac:dyDescent="0.25">
      <c r="A205" s="270" t="s">
        <v>224</v>
      </c>
      <c r="B205" s="7"/>
      <c r="C205" s="135">
        <v>22572</v>
      </c>
      <c r="D205" s="86"/>
      <c r="E205" s="86"/>
      <c r="F205" s="310"/>
    </row>
    <row r="206" spans="1:6" s="45" customFormat="1" ht="45" hidden="1" x14ac:dyDescent="0.25">
      <c r="A206" s="270" t="s">
        <v>229</v>
      </c>
      <c r="B206" s="7"/>
      <c r="C206" s="135">
        <v>2523</v>
      </c>
      <c r="D206" s="86"/>
      <c r="E206" s="86"/>
      <c r="F206" s="310"/>
    </row>
    <row r="207" spans="1:6" s="45" customFormat="1" hidden="1" x14ac:dyDescent="0.25">
      <c r="A207" s="270" t="s">
        <v>224</v>
      </c>
      <c r="B207" s="7"/>
      <c r="C207" s="135">
        <v>1713</v>
      </c>
      <c r="D207" s="86"/>
      <c r="E207" s="86"/>
      <c r="F207" s="310"/>
    </row>
    <row r="208" spans="1:6" s="45" customFormat="1" ht="31.5" hidden="1" customHeight="1" x14ac:dyDescent="0.25">
      <c r="A208" s="157" t="s">
        <v>230</v>
      </c>
      <c r="B208" s="7"/>
      <c r="C208" s="113"/>
      <c r="D208" s="86"/>
      <c r="E208" s="86"/>
      <c r="F208" s="310"/>
    </row>
    <row r="209" spans="1:6" s="45" customFormat="1" ht="30" hidden="1" x14ac:dyDescent="0.25">
      <c r="A209" s="17" t="s">
        <v>231</v>
      </c>
      <c r="B209" s="7"/>
      <c r="C209" s="113"/>
      <c r="D209" s="86"/>
      <c r="E209" s="86"/>
      <c r="F209" s="310"/>
    </row>
    <row r="210" spans="1:6" s="45" customFormat="1" ht="15.75" hidden="1" customHeight="1" x14ac:dyDescent="0.25">
      <c r="A210" s="157" t="s">
        <v>232</v>
      </c>
      <c r="B210" s="7"/>
      <c r="C210" s="113"/>
      <c r="D210" s="86"/>
      <c r="E210" s="86"/>
      <c r="F210" s="310"/>
    </row>
    <row r="211" spans="1:6" s="45" customFormat="1" ht="15.75" hidden="1" customHeight="1" x14ac:dyDescent="0.25">
      <c r="A211" s="17" t="s">
        <v>233</v>
      </c>
      <c r="B211" s="7"/>
      <c r="C211" s="113"/>
      <c r="D211" s="86"/>
      <c r="E211" s="86"/>
      <c r="F211" s="310"/>
    </row>
    <row r="212" spans="1:6" s="45" customFormat="1" hidden="1" x14ac:dyDescent="0.25">
      <c r="A212" s="25" t="s">
        <v>111</v>
      </c>
      <c r="B212" s="80"/>
      <c r="C212" s="83"/>
      <c r="D212" s="86"/>
      <c r="E212" s="86"/>
      <c r="F212" s="310"/>
    </row>
    <row r="213" spans="1:6" s="45" customFormat="1" hidden="1" x14ac:dyDescent="0.25">
      <c r="A213" s="197" t="s">
        <v>141</v>
      </c>
      <c r="B213" s="80"/>
      <c r="C213" s="140"/>
      <c r="D213" s="86"/>
      <c r="E213" s="86"/>
      <c r="F213" s="310"/>
    </row>
    <row r="214" spans="1:6" ht="30" hidden="1" x14ac:dyDescent="0.25">
      <c r="A214" s="25" t="s">
        <v>112</v>
      </c>
      <c r="B214" s="7"/>
      <c r="C214" s="113">
        <v>17187</v>
      </c>
      <c r="D214" s="113"/>
      <c r="E214" s="113"/>
      <c r="F214" s="113"/>
    </row>
    <row r="215" spans="1:6" s="45" customFormat="1" ht="15.75" hidden="1" customHeight="1" x14ac:dyDescent="0.25">
      <c r="A215" s="25" t="s">
        <v>234</v>
      </c>
      <c r="B215" s="7"/>
      <c r="C215" s="113"/>
      <c r="D215" s="86"/>
      <c r="E215" s="86"/>
      <c r="F215" s="310"/>
    </row>
    <row r="216" spans="1:6" s="45" customFormat="1" hidden="1" x14ac:dyDescent="0.25">
      <c r="A216" s="269" t="s">
        <v>235</v>
      </c>
      <c r="B216" s="7"/>
      <c r="C216" s="113">
        <v>200</v>
      </c>
      <c r="D216" s="86"/>
      <c r="E216" s="86"/>
      <c r="F216" s="310"/>
    </row>
    <row r="217" spans="1:6" s="45" customFormat="1" hidden="1" x14ac:dyDescent="0.25">
      <c r="A217" s="15" t="s">
        <v>143</v>
      </c>
      <c r="B217" s="7"/>
      <c r="C217" s="104">
        <f>C193+ROUND(C212*3.2,0)+C214</f>
        <v>96538</v>
      </c>
      <c r="D217" s="86"/>
      <c r="E217" s="86"/>
      <c r="F217" s="310"/>
    </row>
    <row r="218" spans="1:6" s="45" customFormat="1" hidden="1" x14ac:dyDescent="0.25">
      <c r="A218" s="311" t="s">
        <v>142</v>
      </c>
      <c r="B218" s="7"/>
      <c r="C218" s="104">
        <f>SUM(C191,C217)</f>
        <v>270221</v>
      </c>
      <c r="D218" s="86"/>
      <c r="E218" s="86"/>
      <c r="F218" s="310"/>
    </row>
    <row r="219" spans="1:6" hidden="1" x14ac:dyDescent="0.25">
      <c r="A219" s="98" t="s">
        <v>7</v>
      </c>
      <c r="B219" s="7"/>
      <c r="C219" s="113"/>
      <c r="D219" s="113"/>
      <c r="E219" s="113"/>
      <c r="F219" s="113"/>
    </row>
    <row r="220" spans="1:6" hidden="1" x14ac:dyDescent="0.25">
      <c r="A220" s="96" t="s">
        <v>132</v>
      </c>
      <c r="B220" s="7"/>
      <c r="C220" s="113"/>
      <c r="D220" s="113"/>
      <c r="E220" s="113"/>
      <c r="F220" s="113"/>
    </row>
    <row r="221" spans="1:6" hidden="1" x14ac:dyDescent="0.25">
      <c r="A221" s="14" t="s">
        <v>42</v>
      </c>
      <c r="B221" s="9">
        <v>300</v>
      </c>
      <c r="C221" s="113">
        <v>290</v>
      </c>
      <c r="D221" s="13">
        <v>10.5</v>
      </c>
      <c r="E221" s="113">
        <f>ROUND(F221/B221,0)</f>
        <v>10</v>
      </c>
      <c r="F221" s="113">
        <f>ROUND(C221*D221,0)</f>
        <v>3045</v>
      </c>
    </row>
    <row r="222" spans="1:6" hidden="1" x14ac:dyDescent="0.25">
      <c r="A222" s="22" t="s">
        <v>9</v>
      </c>
      <c r="B222" s="7"/>
      <c r="C222" s="104">
        <f>C221</f>
        <v>290</v>
      </c>
      <c r="D222" s="125">
        <f>F222/C222</f>
        <v>10.5</v>
      </c>
      <c r="E222" s="104">
        <f>E221</f>
        <v>10</v>
      </c>
      <c r="F222" s="104">
        <f>F221</f>
        <v>3045</v>
      </c>
    </row>
    <row r="223" spans="1:6" hidden="1" x14ac:dyDescent="0.25">
      <c r="A223" s="21" t="s">
        <v>20</v>
      </c>
      <c r="B223" s="7"/>
      <c r="C223" s="104"/>
      <c r="D223" s="125"/>
      <c r="E223" s="104"/>
      <c r="F223" s="104"/>
    </row>
    <row r="224" spans="1:6" s="5" customFormat="1" hidden="1" x14ac:dyDescent="0.25">
      <c r="A224" s="14" t="s">
        <v>26</v>
      </c>
      <c r="B224" s="9">
        <v>240</v>
      </c>
      <c r="C224" s="113"/>
      <c r="D224" s="13">
        <v>8</v>
      </c>
      <c r="E224" s="113">
        <f>ROUND(F224/B224,0)</f>
        <v>0</v>
      </c>
      <c r="F224" s="113">
        <f>ROUND(C224*D224,0)</f>
        <v>0</v>
      </c>
    </row>
    <row r="225" spans="1:6" s="5" customFormat="1" hidden="1" x14ac:dyDescent="0.25">
      <c r="A225" s="267" t="s">
        <v>134</v>
      </c>
      <c r="B225" s="9"/>
      <c r="C225" s="123">
        <f t="shared" ref="C225" si="20">C224</f>
        <v>0</v>
      </c>
      <c r="D225" s="268">
        <f t="shared" ref="D225:E225" si="21">D224</f>
        <v>8</v>
      </c>
      <c r="E225" s="123">
        <f t="shared" si="21"/>
        <v>0</v>
      </c>
      <c r="F225" s="123">
        <f>F224</f>
        <v>0</v>
      </c>
    </row>
    <row r="226" spans="1:6" ht="21.75" hidden="1" customHeight="1" x14ac:dyDescent="0.25">
      <c r="A226" s="23" t="s">
        <v>109</v>
      </c>
      <c r="B226" s="7"/>
      <c r="C226" s="104">
        <f>C222+C225</f>
        <v>290</v>
      </c>
      <c r="D226" s="125">
        <f>F226/C226</f>
        <v>10.5</v>
      </c>
      <c r="E226" s="104">
        <f>E222+E225</f>
        <v>10</v>
      </c>
      <c r="F226" s="104">
        <f>F222+F225</f>
        <v>3045</v>
      </c>
    </row>
    <row r="227" spans="1:6" s="5" customFormat="1" ht="16.5" hidden="1" customHeight="1" thickBot="1" x14ac:dyDescent="0.25">
      <c r="A227" s="379" t="s">
        <v>10</v>
      </c>
      <c r="B227" s="118"/>
      <c r="C227" s="119"/>
      <c r="D227" s="119"/>
      <c r="E227" s="119"/>
      <c r="F227" s="119"/>
    </row>
    <row r="228" spans="1:6" s="5" customFormat="1" ht="22.5" hidden="1" customHeight="1" x14ac:dyDescent="0.25">
      <c r="A228" s="315" t="s">
        <v>116</v>
      </c>
      <c r="B228" s="12"/>
      <c r="C228" s="113"/>
      <c r="D228" s="113"/>
      <c r="E228" s="113"/>
      <c r="F228" s="113"/>
    </row>
    <row r="229" spans="1:6" s="5" customFormat="1" hidden="1" x14ac:dyDescent="0.25">
      <c r="A229" s="10" t="s">
        <v>4</v>
      </c>
      <c r="B229" s="12"/>
      <c r="C229" s="113"/>
      <c r="D229" s="113"/>
      <c r="E229" s="113"/>
      <c r="F229" s="113"/>
    </row>
    <row r="230" spans="1:6" s="5" customFormat="1" hidden="1" x14ac:dyDescent="0.25">
      <c r="A230" s="11" t="s">
        <v>28</v>
      </c>
      <c r="B230" s="9">
        <v>300</v>
      </c>
      <c r="C230" s="113">
        <v>1860</v>
      </c>
      <c r="D230" s="13">
        <v>5.7</v>
      </c>
      <c r="E230" s="113">
        <f>ROUND(F230/B230,0)</f>
        <v>35</v>
      </c>
      <c r="F230" s="113">
        <f>ROUND(C230*D230,0)</f>
        <v>10602</v>
      </c>
    </row>
    <row r="231" spans="1:6" hidden="1" x14ac:dyDescent="0.25">
      <c r="A231" s="11" t="s">
        <v>24</v>
      </c>
      <c r="B231" s="9">
        <v>340</v>
      </c>
      <c r="C231" s="113">
        <v>1300</v>
      </c>
      <c r="D231" s="13">
        <v>8</v>
      </c>
      <c r="E231" s="113">
        <f>ROUND(F231/B231,0)</f>
        <v>31</v>
      </c>
      <c r="F231" s="113">
        <f>ROUND(C231*D231,0)</f>
        <v>10400</v>
      </c>
    </row>
    <row r="232" spans="1:6" hidden="1" x14ac:dyDescent="0.25">
      <c r="A232" s="15" t="s">
        <v>5</v>
      </c>
      <c r="B232" s="12"/>
      <c r="C232" s="104">
        <f>SUM(C230:C231)</f>
        <v>3160</v>
      </c>
      <c r="D232" s="125">
        <f>F232/C232</f>
        <v>6.64620253164557</v>
      </c>
      <c r="E232" s="104">
        <f>SUM(E230:E231)</f>
        <v>66</v>
      </c>
      <c r="F232" s="104">
        <f>SUM(F230:F231)</f>
        <v>21002</v>
      </c>
    </row>
    <row r="233" spans="1:6" s="5" customFormat="1" hidden="1" x14ac:dyDescent="0.25">
      <c r="A233" s="16" t="s">
        <v>174</v>
      </c>
      <c r="B233" s="7"/>
      <c r="C233" s="113"/>
      <c r="D233" s="113"/>
      <c r="E233" s="113"/>
      <c r="F233" s="113"/>
    </row>
    <row r="234" spans="1:6" s="5" customFormat="1" hidden="1" x14ac:dyDescent="0.25">
      <c r="A234" s="17" t="s">
        <v>113</v>
      </c>
      <c r="B234" s="7"/>
      <c r="C234" s="113">
        <v>48445</v>
      </c>
      <c r="D234" s="113"/>
      <c r="E234" s="113"/>
      <c r="F234" s="113"/>
    </row>
    <row r="235" spans="1:6" s="5" customFormat="1" hidden="1" x14ac:dyDescent="0.25">
      <c r="A235" s="17" t="s">
        <v>233</v>
      </c>
      <c r="B235" s="7"/>
      <c r="C235" s="113">
        <v>48445</v>
      </c>
      <c r="D235" s="113"/>
      <c r="E235" s="113"/>
      <c r="F235" s="113"/>
    </row>
    <row r="236" spans="1:6" s="5" customFormat="1" hidden="1" x14ac:dyDescent="0.25">
      <c r="A236" s="25" t="s">
        <v>111</v>
      </c>
      <c r="B236" s="7"/>
      <c r="C236" s="113">
        <f>C237+C238</f>
        <v>30284.117647058825</v>
      </c>
      <c r="D236" s="113"/>
      <c r="E236" s="113"/>
      <c r="F236" s="113"/>
    </row>
    <row r="237" spans="1:6" s="5" customFormat="1" hidden="1" x14ac:dyDescent="0.25">
      <c r="A237" s="25" t="s">
        <v>298</v>
      </c>
      <c r="B237" s="7"/>
      <c r="C237" s="113">
        <v>28718</v>
      </c>
      <c r="D237" s="113"/>
      <c r="E237" s="113"/>
      <c r="F237" s="113"/>
    </row>
    <row r="238" spans="1:6" s="5" customFormat="1" hidden="1" x14ac:dyDescent="0.25">
      <c r="A238" s="25" t="s">
        <v>300</v>
      </c>
      <c r="B238" s="7"/>
      <c r="C238" s="113">
        <f>C239/8.5</f>
        <v>1566.1176470588234</v>
      </c>
      <c r="D238" s="113"/>
      <c r="E238" s="113"/>
      <c r="F238" s="113"/>
    </row>
    <row r="239" spans="1:6" s="5" customFormat="1" hidden="1" x14ac:dyDescent="0.25">
      <c r="A239" s="197" t="s">
        <v>299</v>
      </c>
      <c r="B239" s="7"/>
      <c r="C239" s="113">
        <v>13312</v>
      </c>
      <c r="D239" s="113"/>
      <c r="E239" s="113"/>
      <c r="F239" s="113"/>
    </row>
    <row r="240" spans="1:6" s="5" customFormat="1" ht="30" hidden="1" x14ac:dyDescent="0.25">
      <c r="A240" s="25" t="s">
        <v>112</v>
      </c>
      <c r="B240" s="7"/>
      <c r="C240" s="113"/>
      <c r="D240" s="113"/>
      <c r="E240" s="113"/>
      <c r="F240" s="113"/>
    </row>
    <row r="241" spans="1:6" s="5" customFormat="1" hidden="1" x14ac:dyDescent="0.25">
      <c r="A241" s="198" t="s">
        <v>142</v>
      </c>
      <c r="B241" s="7"/>
      <c r="C241" s="80">
        <f>C234+ROUND(C237*3.2,0)+C239/3.9</f>
        <v>143756.33333333334</v>
      </c>
      <c r="D241" s="113"/>
      <c r="E241" s="113"/>
      <c r="F241" s="113"/>
    </row>
    <row r="242" spans="1:6" s="5" customFormat="1" hidden="1" x14ac:dyDescent="0.25">
      <c r="A242" s="98" t="s">
        <v>7</v>
      </c>
      <c r="B242" s="12"/>
      <c r="C242" s="113"/>
      <c r="D242" s="113"/>
      <c r="E242" s="113"/>
      <c r="F242" s="113"/>
    </row>
    <row r="243" spans="1:6" s="5" customFormat="1" hidden="1" x14ac:dyDescent="0.25">
      <c r="A243" s="96" t="s">
        <v>132</v>
      </c>
      <c r="B243" s="12"/>
      <c r="C243" s="113"/>
      <c r="D243" s="113"/>
      <c r="E243" s="113"/>
      <c r="F243" s="113"/>
    </row>
    <row r="244" spans="1:6" s="5" customFormat="1" hidden="1" x14ac:dyDescent="0.25">
      <c r="A244" s="14" t="s">
        <v>24</v>
      </c>
      <c r="B244" s="9">
        <v>300</v>
      </c>
      <c r="C244" s="113">
        <v>1080</v>
      </c>
      <c r="D244" s="13">
        <v>7.9</v>
      </c>
      <c r="E244" s="113">
        <f>ROUND(F244/B244,0)</f>
        <v>28</v>
      </c>
      <c r="F244" s="113">
        <f>ROUND(C244*D244,0)</f>
        <v>8532</v>
      </c>
    </row>
    <row r="245" spans="1:6" s="5" customFormat="1" hidden="1" x14ac:dyDescent="0.25">
      <c r="A245" s="22" t="s">
        <v>9</v>
      </c>
      <c r="B245" s="9"/>
      <c r="C245" s="104">
        <f>C244</f>
        <v>1080</v>
      </c>
      <c r="D245" s="125">
        <f>F245/C245</f>
        <v>7.9</v>
      </c>
      <c r="E245" s="104">
        <f>E244</f>
        <v>28</v>
      </c>
      <c r="F245" s="104">
        <f>F244</f>
        <v>8532</v>
      </c>
    </row>
    <row r="246" spans="1:6" s="5" customFormat="1" hidden="1" x14ac:dyDescent="0.25">
      <c r="A246" s="21" t="s">
        <v>20</v>
      </c>
      <c r="B246" s="9"/>
      <c r="C246" s="104"/>
      <c r="D246" s="125"/>
      <c r="E246" s="104"/>
      <c r="F246" s="104"/>
    </row>
    <row r="247" spans="1:6" s="5" customFormat="1" hidden="1" x14ac:dyDescent="0.25">
      <c r="A247" s="14" t="s">
        <v>24</v>
      </c>
      <c r="B247" s="9">
        <v>240</v>
      </c>
      <c r="C247" s="113">
        <v>255</v>
      </c>
      <c r="D247" s="13">
        <v>7.9</v>
      </c>
      <c r="E247" s="113">
        <f>ROUND(F247/B247,0)</f>
        <v>8</v>
      </c>
      <c r="F247" s="113">
        <f>ROUND(C247*D247,0)</f>
        <v>2015</v>
      </c>
    </row>
    <row r="248" spans="1:6" s="5" customFormat="1" hidden="1" x14ac:dyDescent="0.25">
      <c r="A248" s="514" t="s">
        <v>23</v>
      </c>
      <c r="B248" s="9">
        <v>240</v>
      </c>
      <c r="C248" s="113">
        <v>175</v>
      </c>
      <c r="D248" s="13">
        <v>4.7</v>
      </c>
      <c r="E248" s="113">
        <f>ROUND(F248/B248,0)</f>
        <v>3</v>
      </c>
      <c r="F248" s="113">
        <f>ROUND(C248*D248,0)</f>
        <v>823</v>
      </c>
    </row>
    <row r="249" spans="1:6" s="5" customFormat="1" hidden="1" x14ac:dyDescent="0.25">
      <c r="A249" s="267" t="s">
        <v>134</v>
      </c>
      <c r="B249" s="20"/>
      <c r="C249" s="123">
        <f>C247+C248</f>
        <v>430</v>
      </c>
      <c r="D249" s="125">
        <f t="shared" ref="D249:D250" si="22">F249/C249</f>
        <v>6.6</v>
      </c>
      <c r="E249" s="123">
        <f t="shared" ref="E249:F249" si="23">E247+E248</f>
        <v>11</v>
      </c>
      <c r="F249" s="123">
        <f t="shared" si="23"/>
        <v>2838</v>
      </c>
    </row>
    <row r="250" spans="1:6" ht="18.75" hidden="1" customHeight="1" x14ac:dyDescent="0.25">
      <c r="A250" s="23" t="s">
        <v>109</v>
      </c>
      <c r="B250" s="380"/>
      <c r="C250" s="104">
        <f>C245+C249</f>
        <v>1510</v>
      </c>
      <c r="D250" s="125">
        <f t="shared" si="22"/>
        <v>7.5298013245033113</v>
      </c>
      <c r="E250" s="104">
        <f>E245+E249</f>
        <v>39</v>
      </c>
      <c r="F250" s="104">
        <f>F245+F249</f>
        <v>11370</v>
      </c>
    </row>
    <row r="251" spans="1:6" s="32" customFormat="1" hidden="1" thickBot="1" x14ac:dyDescent="0.25">
      <c r="A251" s="326" t="s">
        <v>10</v>
      </c>
      <c r="B251" s="319"/>
      <c r="C251" s="381"/>
      <c r="D251" s="381"/>
      <c r="E251" s="381"/>
      <c r="F251" s="381"/>
    </row>
    <row r="252" spans="1:6" hidden="1" x14ac:dyDescent="0.25">
      <c r="A252" s="314"/>
      <c r="B252" s="323"/>
      <c r="C252" s="147"/>
      <c r="D252" s="147"/>
      <c r="E252" s="147"/>
      <c r="F252" s="147"/>
    </row>
    <row r="253" spans="1:6" x14ac:dyDescent="0.25">
      <c r="A253" s="299" t="s">
        <v>117</v>
      </c>
      <c r="B253" s="9"/>
      <c r="C253" s="313"/>
      <c r="D253" s="113"/>
      <c r="E253" s="113"/>
      <c r="F253" s="113"/>
    </row>
    <row r="254" spans="1:6" x14ac:dyDescent="0.25">
      <c r="A254" s="10" t="s">
        <v>4</v>
      </c>
      <c r="B254" s="9"/>
      <c r="C254" s="113"/>
      <c r="D254" s="113"/>
      <c r="E254" s="113"/>
      <c r="F254" s="113"/>
    </row>
    <row r="255" spans="1:6" x14ac:dyDescent="0.25">
      <c r="A255" s="11" t="s">
        <v>28</v>
      </c>
      <c r="B255" s="9">
        <v>300</v>
      </c>
      <c r="C255" s="9">
        <v>1320</v>
      </c>
      <c r="D255" s="13">
        <v>5.8</v>
      </c>
      <c r="E255" s="113">
        <f>ROUND(F255/B255,0)</f>
        <v>26</v>
      </c>
      <c r="F255" s="113">
        <f>ROUND(C255*D255,0)</f>
        <v>7656</v>
      </c>
    </row>
    <row r="256" spans="1:6" x14ac:dyDescent="0.25">
      <c r="A256" s="11" t="s">
        <v>24</v>
      </c>
      <c r="B256" s="9">
        <v>300</v>
      </c>
      <c r="C256" s="9">
        <v>200</v>
      </c>
      <c r="D256" s="13">
        <v>7.2</v>
      </c>
      <c r="E256" s="113">
        <f>ROUND(F256/B256,0)</f>
        <v>5</v>
      </c>
      <c r="F256" s="113">
        <f>ROUND(C256*D256,0)</f>
        <v>1440</v>
      </c>
    </row>
    <row r="257" spans="1:6" x14ac:dyDescent="0.25">
      <c r="A257" s="15" t="s">
        <v>5</v>
      </c>
      <c r="B257" s="12"/>
      <c r="C257" s="104">
        <f>C255+C256</f>
        <v>1520</v>
      </c>
      <c r="D257" s="125">
        <f>F257/C257</f>
        <v>5.9842105263157892</v>
      </c>
      <c r="E257" s="104">
        <f>E255+E256</f>
        <v>31</v>
      </c>
      <c r="F257" s="104">
        <f>F255+F256</f>
        <v>9096</v>
      </c>
    </row>
    <row r="258" spans="1:6" x14ac:dyDescent="0.25">
      <c r="A258" s="16" t="s">
        <v>174</v>
      </c>
      <c r="B258" s="7"/>
      <c r="C258" s="113"/>
      <c r="D258" s="113"/>
      <c r="E258" s="113"/>
      <c r="F258" s="113"/>
    </row>
    <row r="259" spans="1:6" x14ac:dyDescent="0.25">
      <c r="A259" s="17" t="s">
        <v>113</v>
      </c>
      <c r="B259" s="7"/>
      <c r="C259" s="113">
        <v>30000</v>
      </c>
      <c r="D259" s="113"/>
      <c r="E259" s="113"/>
      <c r="F259" s="113"/>
    </row>
    <row r="260" spans="1:6" x14ac:dyDescent="0.25">
      <c r="A260" s="17" t="s">
        <v>233</v>
      </c>
      <c r="B260" s="7"/>
      <c r="C260" s="113">
        <v>30000</v>
      </c>
      <c r="D260" s="113"/>
      <c r="E260" s="113"/>
      <c r="F260" s="113"/>
    </row>
    <row r="261" spans="1:6" x14ac:dyDescent="0.25">
      <c r="A261" s="25" t="s">
        <v>111</v>
      </c>
      <c r="B261" s="7"/>
      <c r="C261" s="113">
        <f>C262+C263</f>
        <v>10207.058823529413</v>
      </c>
      <c r="D261" s="113"/>
      <c r="E261" s="113"/>
      <c r="F261" s="113"/>
    </row>
    <row r="262" spans="1:6" x14ac:dyDescent="0.25">
      <c r="A262" s="25" t="s">
        <v>298</v>
      </c>
      <c r="B262" s="7"/>
      <c r="C262" s="113">
        <v>9424</v>
      </c>
      <c r="D262" s="113"/>
      <c r="E262" s="113"/>
      <c r="F262" s="113"/>
    </row>
    <row r="263" spans="1:6" x14ac:dyDescent="0.25">
      <c r="A263" s="25" t="s">
        <v>300</v>
      </c>
      <c r="B263" s="7"/>
      <c r="C263" s="113">
        <f>C264/8.5</f>
        <v>783.05882352941171</v>
      </c>
      <c r="D263" s="113"/>
      <c r="E263" s="113"/>
      <c r="F263" s="113"/>
    </row>
    <row r="264" spans="1:6" x14ac:dyDescent="0.25">
      <c r="A264" s="197" t="s">
        <v>299</v>
      </c>
      <c r="B264" s="7"/>
      <c r="C264" s="113">
        <v>6656</v>
      </c>
      <c r="D264" s="113"/>
      <c r="E264" s="113"/>
      <c r="F264" s="113"/>
    </row>
    <row r="265" spans="1:6" ht="30" x14ac:dyDescent="0.25">
      <c r="A265" s="25" t="s">
        <v>112</v>
      </c>
      <c r="B265" s="7"/>
      <c r="C265" s="113"/>
      <c r="D265" s="113"/>
      <c r="E265" s="113"/>
      <c r="F265" s="113"/>
    </row>
    <row r="266" spans="1:6" x14ac:dyDescent="0.25">
      <c r="A266" s="198" t="s">
        <v>142</v>
      </c>
      <c r="B266" s="7"/>
      <c r="C266" s="80">
        <f>C259+ROUND(C262*3.2,0)+C264/3.9</f>
        <v>61863.666666666664</v>
      </c>
      <c r="D266" s="113"/>
      <c r="E266" s="113"/>
      <c r="F266" s="113"/>
    </row>
    <row r="267" spans="1:6" x14ac:dyDescent="0.25">
      <c r="A267" s="98" t="s">
        <v>7</v>
      </c>
      <c r="B267" s="12"/>
      <c r="C267" s="113"/>
      <c r="D267" s="113"/>
      <c r="E267" s="113"/>
      <c r="F267" s="113"/>
    </row>
    <row r="268" spans="1:6" x14ac:dyDescent="0.25">
      <c r="A268" s="21" t="s">
        <v>20</v>
      </c>
      <c r="B268" s="12"/>
      <c r="C268" s="113"/>
      <c r="D268" s="113"/>
      <c r="E268" s="113"/>
      <c r="F268" s="113"/>
    </row>
    <row r="269" spans="1:6" x14ac:dyDescent="0.25">
      <c r="A269" s="160" t="s">
        <v>24</v>
      </c>
      <c r="B269" s="91">
        <v>240</v>
      </c>
      <c r="C269" s="142">
        <f>390-30</f>
        <v>360</v>
      </c>
      <c r="D269" s="246">
        <v>7</v>
      </c>
      <c r="E269" s="113">
        <f>ROUND(F269/B269,0)</f>
        <v>11</v>
      </c>
      <c r="F269" s="113">
        <f>ROUND(C269*D269,0)</f>
        <v>2520</v>
      </c>
    </row>
    <row r="270" spans="1:6" x14ac:dyDescent="0.25">
      <c r="A270" s="160" t="s">
        <v>23</v>
      </c>
      <c r="B270" s="91">
        <v>240</v>
      </c>
      <c r="C270" s="142">
        <v>133</v>
      </c>
      <c r="D270" s="246">
        <v>6</v>
      </c>
      <c r="E270" s="113">
        <f>ROUND(F270/B270,0)</f>
        <v>3</v>
      </c>
      <c r="F270" s="113">
        <f>ROUND(C270*D270,0)</f>
        <v>798</v>
      </c>
    </row>
    <row r="271" spans="1:6" ht="14.25" customHeight="1" x14ac:dyDescent="0.25">
      <c r="A271" s="267" t="s">
        <v>134</v>
      </c>
      <c r="B271" s="9"/>
      <c r="C271" s="123">
        <f>C269+C270</f>
        <v>493</v>
      </c>
      <c r="D271" s="125">
        <f t="shared" ref="D271:D272" si="24">F271/C271</f>
        <v>6.7302231237322516</v>
      </c>
      <c r="E271" s="123">
        <f t="shared" ref="E271:F271" si="25">E269+E270</f>
        <v>14</v>
      </c>
      <c r="F271" s="123">
        <f t="shared" si="25"/>
        <v>3318</v>
      </c>
    </row>
    <row r="272" spans="1:6" ht="20.25" customHeight="1" x14ac:dyDescent="0.25">
      <c r="A272" s="23" t="s">
        <v>109</v>
      </c>
      <c r="B272" s="29"/>
      <c r="C272" s="155">
        <f>C271</f>
        <v>493</v>
      </c>
      <c r="D272" s="125">
        <f t="shared" si="24"/>
        <v>6.7302231237322516</v>
      </c>
      <c r="E272" s="155">
        <f>E271</f>
        <v>14</v>
      </c>
      <c r="F272" s="155">
        <f>F271</f>
        <v>3318</v>
      </c>
    </row>
    <row r="273" spans="1:6" ht="15.75" thickBot="1" x14ac:dyDescent="0.3">
      <c r="A273" s="117" t="s">
        <v>10</v>
      </c>
      <c r="B273" s="121"/>
      <c r="C273" s="118"/>
      <c r="D273" s="118"/>
      <c r="E273" s="118"/>
      <c r="F273" s="118"/>
    </row>
    <row r="274" spans="1:6" hidden="1" x14ac:dyDescent="0.25">
      <c r="A274" s="314"/>
      <c r="B274" s="323"/>
      <c r="C274" s="147"/>
      <c r="D274" s="147"/>
      <c r="E274" s="147"/>
      <c r="F274" s="147"/>
    </row>
    <row r="275" spans="1:6" hidden="1" x14ac:dyDescent="0.25">
      <c r="A275" s="315" t="s">
        <v>118</v>
      </c>
      <c r="B275" s="9"/>
      <c r="C275" s="113"/>
      <c r="D275" s="113"/>
      <c r="E275" s="113"/>
      <c r="F275" s="113"/>
    </row>
    <row r="276" spans="1:6" hidden="1" x14ac:dyDescent="0.25">
      <c r="A276" s="10" t="s">
        <v>4</v>
      </c>
      <c r="B276" s="9"/>
      <c r="C276" s="113"/>
      <c r="D276" s="113"/>
      <c r="E276" s="113"/>
      <c r="F276" s="113"/>
    </row>
    <row r="277" spans="1:6" hidden="1" x14ac:dyDescent="0.25">
      <c r="A277" s="11" t="s">
        <v>28</v>
      </c>
      <c r="B277" s="9">
        <v>300</v>
      </c>
      <c r="C277" s="113">
        <v>1615</v>
      </c>
      <c r="D277" s="13">
        <v>6.1</v>
      </c>
      <c r="E277" s="113">
        <f>ROUND(F277/B277,0)</f>
        <v>33</v>
      </c>
      <c r="F277" s="113">
        <f>ROUND(C277*D277,0)</f>
        <v>9852</v>
      </c>
    </row>
    <row r="278" spans="1:6" hidden="1" x14ac:dyDescent="0.25">
      <c r="A278" s="11" t="s">
        <v>24</v>
      </c>
      <c r="B278" s="9">
        <v>340</v>
      </c>
      <c r="C278" s="113">
        <v>485</v>
      </c>
      <c r="D278" s="13">
        <v>7.7</v>
      </c>
      <c r="E278" s="113">
        <f>ROUND(F278/B278,0)</f>
        <v>11</v>
      </c>
      <c r="F278" s="113">
        <f>ROUND(C278*D278,0)</f>
        <v>3735</v>
      </c>
    </row>
    <row r="279" spans="1:6" hidden="1" x14ac:dyDescent="0.25">
      <c r="A279" s="15" t="s">
        <v>5</v>
      </c>
      <c r="B279" s="12"/>
      <c r="C279" s="104">
        <f>C277+C278</f>
        <v>2100</v>
      </c>
      <c r="D279" s="125">
        <f>F279/C279</f>
        <v>6.47</v>
      </c>
      <c r="E279" s="104">
        <f>E277+E278</f>
        <v>44</v>
      </c>
      <c r="F279" s="104">
        <f>F277+F278</f>
        <v>13587</v>
      </c>
    </row>
    <row r="280" spans="1:6" hidden="1" x14ac:dyDescent="0.25">
      <c r="A280" s="16" t="s">
        <v>174</v>
      </c>
      <c r="B280" s="7"/>
      <c r="C280" s="113"/>
      <c r="D280" s="125"/>
      <c r="E280" s="104"/>
      <c r="F280" s="104"/>
    </row>
    <row r="281" spans="1:6" hidden="1" x14ac:dyDescent="0.25">
      <c r="A281" s="17" t="s">
        <v>113</v>
      </c>
      <c r="B281" s="7"/>
      <c r="C281" s="113">
        <v>19000</v>
      </c>
      <c r="D281" s="113"/>
      <c r="E281" s="113"/>
      <c r="F281" s="113"/>
    </row>
    <row r="282" spans="1:6" hidden="1" x14ac:dyDescent="0.25">
      <c r="A282" s="17" t="s">
        <v>233</v>
      </c>
      <c r="B282" s="7"/>
      <c r="C282" s="113">
        <v>19000</v>
      </c>
      <c r="D282" s="113"/>
      <c r="E282" s="113"/>
      <c r="F282" s="113"/>
    </row>
    <row r="283" spans="1:6" hidden="1" x14ac:dyDescent="0.25">
      <c r="A283" s="25" t="s">
        <v>111</v>
      </c>
      <c r="B283" s="7"/>
      <c r="C283" s="113">
        <f>C284+C285</f>
        <v>8905.8823529411766</v>
      </c>
      <c r="D283" s="113"/>
      <c r="E283" s="113"/>
      <c r="F283" s="113"/>
    </row>
    <row r="284" spans="1:6" hidden="1" x14ac:dyDescent="0.25">
      <c r="A284" s="25" t="s">
        <v>298</v>
      </c>
      <c r="B284" s="7"/>
      <c r="C284" s="113">
        <v>8200</v>
      </c>
      <c r="D284" s="113"/>
      <c r="E284" s="113"/>
      <c r="F284" s="113"/>
    </row>
    <row r="285" spans="1:6" hidden="1" x14ac:dyDescent="0.25">
      <c r="A285" s="25" t="s">
        <v>300</v>
      </c>
      <c r="B285" s="7"/>
      <c r="C285" s="113">
        <f>C286/8.5</f>
        <v>705.88235294117646</v>
      </c>
      <c r="D285" s="113"/>
      <c r="E285" s="113"/>
      <c r="F285" s="113"/>
    </row>
    <row r="286" spans="1:6" hidden="1" x14ac:dyDescent="0.25">
      <c r="A286" s="197" t="s">
        <v>299</v>
      </c>
      <c r="B286" s="7"/>
      <c r="C286" s="113">
        <v>6000</v>
      </c>
      <c r="D286" s="113"/>
      <c r="E286" s="113"/>
      <c r="F286" s="113"/>
    </row>
    <row r="287" spans="1:6" ht="30" hidden="1" x14ac:dyDescent="0.25">
      <c r="A287" s="25" t="s">
        <v>112</v>
      </c>
      <c r="B287" s="7"/>
      <c r="C287" s="113"/>
      <c r="D287" s="113"/>
      <c r="E287" s="113"/>
      <c r="F287" s="113"/>
    </row>
    <row r="288" spans="1:6" hidden="1" x14ac:dyDescent="0.25">
      <c r="A288" s="198" t="s">
        <v>142</v>
      </c>
      <c r="B288" s="7"/>
      <c r="C288" s="80">
        <f>C281+ROUND(C284*3.2,0)+C286/3.9</f>
        <v>46778.461538461539</v>
      </c>
      <c r="D288" s="113"/>
      <c r="E288" s="113"/>
      <c r="F288" s="113"/>
    </row>
    <row r="289" spans="1:6" hidden="1" x14ac:dyDescent="0.25">
      <c r="A289" s="382" t="s">
        <v>114</v>
      </c>
      <c r="B289" s="7"/>
      <c r="C289" s="104"/>
      <c r="D289" s="113"/>
      <c r="E289" s="113"/>
      <c r="F289" s="113"/>
    </row>
    <row r="290" spans="1:6" hidden="1" x14ac:dyDescent="0.25">
      <c r="A290" s="383" t="s">
        <v>262</v>
      </c>
      <c r="B290" s="7"/>
      <c r="C290" s="113">
        <v>140</v>
      </c>
      <c r="D290" s="113"/>
      <c r="E290" s="113"/>
      <c r="F290" s="113"/>
    </row>
    <row r="291" spans="1:6" hidden="1" x14ac:dyDescent="0.25">
      <c r="A291" s="98" t="s">
        <v>7</v>
      </c>
      <c r="B291" s="12"/>
      <c r="C291" s="113"/>
      <c r="D291" s="113"/>
      <c r="E291" s="113"/>
      <c r="F291" s="113"/>
    </row>
    <row r="292" spans="1:6" hidden="1" x14ac:dyDescent="0.25">
      <c r="A292" s="21" t="s">
        <v>20</v>
      </c>
      <c r="B292" s="12"/>
      <c r="C292" s="113"/>
      <c r="D292" s="113"/>
      <c r="E292" s="113"/>
      <c r="F292" s="113"/>
    </row>
    <row r="293" spans="1:6" hidden="1" x14ac:dyDescent="0.25">
      <c r="A293" s="160" t="s">
        <v>24</v>
      </c>
      <c r="B293" s="9">
        <v>240</v>
      </c>
      <c r="C293" s="113">
        <v>312</v>
      </c>
      <c r="D293" s="13">
        <v>7</v>
      </c>
      <c r="E293" s="113">
        <f>ROUND(F293/B293,0)</f>
        <v>9</v>
      </c>
      <c r="F293" s="113">
        <f>ROUND(C293*D293,0)</f>
        <v>2184</v>
      </c>
    </row>
    <row r="294" spans="1:6" hidden="1" x14ac:dyDescent="0.25">
      <c r="A294" s="160" t="s">
        <v>23</v>
      </c>
      <c r="B294" s="9">
        <v>240</v>
      </c>
      <c r="C294" s="113">
        <v>126</v>
      </c>
      <c r="D294" s="257">
        <v>3</v>
      </c>
      <c r="E294" s="113">
        <f>ROUND(F294/B294,0)</f>
        <v>2</v>
      </c>
      <c r="F294" s="113">
        <f>ROUND(C294*D294,0)</f>
        <v>378</v>
      </c>
    </row>
    <row r="295" spans="1:6" ht="18" hidden="1" customHeight="1" x14ac:dyDescent="0.25">
      <c r="A295" s="267" t="s">
        <v>134</v>
      </c>
      <c r="B295" s="9"/>
      <c r="C295" s="123">
        <f>SUM(C293:C294)</f>
        <v>438</v>
      </c>
      <c r="D295" s="125">
        <f t="shared" ref="D295:D296" si="26">F295/C295</f>
        <v>5.8493150684931505</v>
      </c>
      <c r="E295" s="123">
        <f t="shared" ref="E295:F295" si="27">SUM(E293:E294)</f>
        <v>11</v>
      </c>
      <c r="F295" s="123">
        <f t="shared" si="27"/>
        <v>2562</v>
      </c>
    </row>
    <row r="296" spans="1:6" ht="20.25" hidden="1" customHeight="1" x14ac:dyDescent="0.25">
      <c r="A296" s="23" t="s">
        <v>109</v>
      </c>
      <c r="B296" s="29"/>
      <c r="C296" s="155">
        <f>C295</f>
        <v>438</v>
      </c>
      <c r="D296" s="125">
        <f t="shared" si="26"/>
        <v>5.8493150684931505</v>
      </c>
      <c r="E296" s="155">
        <f>E295</f>
        <v>11</v>
      </c>
      <c r="F296" s="155">
        <f>F295</f>
        <v>2562</v>
      </c>
    </row>
    <row r="297" spans="1:6" ht="15.75" hidden="1" thickBot="1" x14ac:dyDescent="0.3">
      <c r="A297" s="117" t="s">
        <v>10</v>
      </c>
      <c r="B297" s="118"/>
      <c r="C297" s="118"/>
      <c r="D297" s="118"/>
      <c r="E297" s="118"/>
      <c r="F297" s="118"/>
    </row>
    <row r="298" spans="1:6" hidden="1" x14ac:dyDescent="0.25">
      <c r="A298" s="29"/>
      <c r="B298" s="24"/>
      <c r="C298" s="113"/>
      <c r="D298" s="113"/>
      <c r="E298" s="113"/>
      <c r="F298" s="113"/>
    </row>
    <row r="299" spans="1:6" ht="29.25" hidden="1" x14ac:dyDescent="0.25">
      <c r="A299" s="384" t="s">
        <v>119</v>
      </c>
      <c r="B299" s="12"/>
      <c r="C299" s="113"/>
      <c r="D299" s="113"/>
      <c r="E299" s="113"/>
      <c r="F299" s="113"/>
    </row>
    <row r="300" spans="1:6" s="45" customFormat="1" ht="18.75" hidden="1" customHeight="1" x14ac:dyDescent="0.25">
      <c r="A300" s="16" t="s">
        <v>214</v>
      </c>
      <c r="B300" s="16"/>
      <c r="C300" s="290"/>
      <c r="D300" s="83"/>
      <c r="E300" s="83"/>
      <c r="F300" s="83"/>
    </row>
    <row r="301" spans="1:6" s="45" customFormat="1" hidden="1" x14ac:dyDescent="0.25">
      <c r="A301" s="17" t="s">
        <v>113</v>
      </c>
      <c r="B301" s="80"/>
      <c r="C301" s="83">
        <f>SUM(C302,C303,C304,C305)</f>
        <v>23998</v>
      </c>
      <c r="D301" s="83"/>
      <c r="E301" s="83"/>
      <c r="F301" s="83"/>
    </row>
    <row r="302" spans="1:6" s="45" customFormat="1" hidden="1" x14ac:dyDescent="0.25">
      <c r="A302" s="157" t="s">
        <v>215</v>
      </c>
      <c r="B302" s="80"/>
      <c r="C302" s="83"/>
      <c r="D302" s="83"/>
      <c r="E302" s="83"/>
      <c r="F302" s="83"/>
    </row>
    <row r="303" spans="1:6" s="45" customFormat="1" ht="17.25" hidden="1" customHeight="1" x14ac:dyDescent="0.25">
      <c r="A303" s="157" t="s">
        <v>216</v>
      </c>
      <c r="B303" s="80"/>
      <c r="C303" s="113">
        <v>9498</v>
      </c>
      <c r="D303" s="83"/>
      <c r="E303" s="83"/>
      <c r="F303" s="83"/>
    </row>
    <row r="304" spans="1:6" s="45" customFormat="1" ht="30" hidden="1" x14ac:dyDescent="0.25">
      <c r="A304" s="157" t="s">
        <v>217</v>
      </c>
      <c r="B304" s="80"/>
      <c r="C304" s="113"/>
      <c r="D304" s="83"/>
      <c r="E304" s="83"/>
      <c r="F304" s="83"/>
    </row>
    <row r="305" spans="1:6" s="45" customFormat="1" hidden="1" x14ac:dyDescent="0.25">
      <c r="A305" s="17" t="s">
        <v>218</v>
      </c>
      <c r="B305" s="80"/>
      <c r="C305" s="113">
        <v>14500</v>
      </c>
      <c r="D305" s="83"/>
      <c r="E305" s="83"/>
      <c r="F305" s="83"/>
    </row>
    <row r="306" spans="1:6" hidden="1" x14ac:dyDescent="0.25">
      <c r="A306" s="25" t="s">
        <v>111</v>
      </c>
      <c r="B306" s="7"/>
      <c r="C306" s="113">
        <f>C307+C308</f>
        <v>68381.705882352937</v>
      </c>
      <c r="D306" s="104"/>
      <c r="E306" s="113"/>
      <c r="F306" s="113"/>
    </row>
    <row r="307" spans="1:6" hidden="1" x14ac:dyDescent="0.25">
      <c r="A307" s="25" t="s">
        <v>298</v>
      </c>
      <c r="B307" s="103"/>
      <c r="C307" s="113">
        <v>67761</v>
      </c>
      <c r="D307" s="104"/>
      <c r="E307" s="113"/>
      <c r="F307" s="113"/>
    </row>
    <row r="308" spans="1:6" hidden="1" x14ac:dyDescent="0.25">
      <c r="A308" s="25" t="s">
        <v>300</v>
      </c>
      <c r="B308" s="103"/>
      <c r="C308" s="142">
        <f>C309/8.5</f>
        <v>620.70588235294122</v>
      </c>
      <c r="D308" s="104"/>
      <c r="E308" s="113"/>
      <c r="F308" s="113"/>
    </row>
    <row r="309" spans="1:6" s="45" customFormat="1" hidden="1" x14ac:dyDescent="0.25">
      <c r="A309" s="197" t="s">
        <v>299</v>
      </c>
      <c r="B309" s="154"/>
      <c r="C309" s="113">
        <v>5276</v>
      </c>
      <c r="D309" s="83"/>
      <c r="E309" s="83"/>
      <c r="F309" s="83"/>
    </row>
    <row r="310" spans="1:6" s="45" customFormat="1" ht="15.75" hidden="1" customHeight="1" x14ac:dyDescent="0.25">
      <c r="A310" s="18" t="s">
        <v>219</v>
      </c>
      <c r="B310" s="137"/>
      <c r="C310" s="80">
        <f>C301+ROUND(C307*3.2,0)+C309/3.9</f>
        <v>242185.8205128205</v>
      </c>
      <c r="D310" s="86"/>
      <c r="E310" s="86"/>
      <c r="F310" s="310"/>
    </row>
    <row r="311" spans="1:6" s="45" customFormat="1" ht="15.75" hidden="1" customHeight="1" x14ac:dyDescent="0.25">
      <c r="A311" s="16" t="s">
        <v>144</v>
      </c>
      <c r="B311" s="7"/>
      <c r="C311" s="113"/>
      <c r="D311" s="86"/>
      <c r="E311" s="86"/>
      <c r="F311" s="310"/>
    </row>
    <row r="312" spans="1:6" s="45" customFormat="1" ht="15.75" hidden="1" customHeight="1" x14ac:dyDescent="0.25">
      <c r="A312" s="17" t="s">
        <v>113</v>
      </c>
      <c r="B312" s="7"/>
      <c r="C312" s="113">
        <f>SUM(C313,C314,C321,C327,C328,C329,C330)</f>
        <v>19770</v>
      </c>
      <c r="D312" s="86"/>
      <c r="E312" s="86"/>
      <c r="F312" s="310"/>
    </row>
    <row r="313" spans="1:6" s="45" customFormat="1" ht="15.75" hidden="1" customHeight="1" x14ac:dyDescent="0.25">
      <c r="A313" s="17" t="s">
        <v>215</v>
      </c>
      <c r="B313" s="7"/>
      <c r="C313" s="113"/>
      <c r="D313" s="86"/>
      <c r="E313" s="86"/>
      <c r="F313" s="310"/>
    </row>
    <row r="314" spans="1:6" s="45" customFormat="1" ht="15.75" hidden="1" customHeight="1" x14ac:dyDescent="0.25">
      <c r="A314" s="157" t="s">
        <v>220</v>
      </c>
      <c r="B314" s="7"/>
      <c r="C314" s="113">
        <f>C315+C316+C317+C319</f>
        <v>19270</v>
      </c>
      <c r="D314" s="86"/>
      <c r="E314" s="86"/>
      <c r="F314" s="310"/>
    </row>
    <row r="315" spans="1:6" s="45" customFormat="1" ht="19.5" hidden="1" customHeight="1" x14ac:dyDescent="0.25">
      <c r="A315" s="270" t="s">
        <v>221</v>
      </c>
      <c r="B315" s="7"/>
      <c r="C315" s="83">
        <v>14823</v>
      </c>
      <c r="D315" s="86"/>
      <c r="E315" s="86"/>
      <c r="F315" s="310"/>
    </row>
    <row r="316" spans="1:6" s="45" customFormat="1" ht="15.75" hidden="1" customHeight="1" x14ac:dyDescent="0.25">
      <c r="A316" s="270" t="s">
        <v>222</v>
      </c>
      <c r="B316" s="7"/>
      <c r="C316" s="83">
        <v>4447</v>
      </c>
      <c r="D316" s="86"/>
      <c r="E316" s="86"/>
      <c r="F316" s="310"/>
    </row>
    <row r="317" spans="1:6" s="45" customFormat="1" ht="30.75" hidden="1" customHeight="1" x14ac:dyDescent="0.25">
      <c r="A317" s="270" t="s">
        <v>223</v>
      </c>
      <c r="B317" s="7"/>
      <c r="C317" s="83"/>
      <c r="D317" s="86"/>
      <c r="E317" s="86"/>
      <c r="F317" s="310"/>
    </row>
    <row r="318" spans="1:6" s="45" customFormat="1" hidden="1" x14ac:dyDescent="0.25">
      <c r="A318" s="270" t="s">
        <v>224</v>
      </c>
      <c r="B318" s="7"/>
      <c r="C318" s="83"/>
      <c r="D318" s="86"/>
      <c r="E318" s="86"/>
      <c r="F318" s="310"/>
    </row>
    <row r="319" spans="1:6" s="45" customFormat="1" ht="30" hidden="1" x14ac:dyDescent="0.25">
      <c r="A319" s="270" t="s">
        <v>225</v>
      </c>
      <c r="B319" s="7"/>
      <c r="C319" s="83"/>
      <c r="D319" s="86"/>
      <c r="E319" s="86"/>
      <c r="F319" s="310"/>
    </row>
    <row r="320" spans="1:6" s="45" customFormat="1" hidden="1" x14ac:dyDescent="0.25">
      <c r="A320" s="270" t="s">
        <v>224</v>
      </c>
      <c r="B320" s="7"/>
      <c r="C320" s="140"/>
      <c r="D320" s="86"/>
      <c r="E320" s="86"/>
      <c r="F320" s="310"/>
    </row>
    <row r="321" spans="1:6" s="45" customFormat="1" ht="30" hidden="1" customHeight="1" x14ac:dyDescent="0.25">
      <c r="A321" s="157" t="s">
        <v>226</v>
      </c>
      <c r="B321" s="7"/>
      <c r="C321" s="113">
        <f>SUM(C322,C323,C325)</f>
        <v>500</v>
      </c>
      <c r="D321" s="86"/>
      <c r="E321" s="86"/>
      <c r="F321" s="310"/>
    </row>
    <row r="322" spans="1:6" s="45" customFormat="1" ht="30" hidden="1" x14ac:dyDescent="0.25">
      <c r="A322" s="270" t="s">
        <v>227</v>
      </c>
      <c r="B322" s="7"/>
      <c r="C322" s="113">
        <v>500</v>
      </c>
      <c r="D322" s="86"/>
      <c r="E322" s="86"/>
      <c r="F322" s="310"/>
    </row>
    <row r="323" spans="1:6" s="45" customFormat="1" ht="45" hidden="1" x14ac:dyDescent="0.25">
      <c r="A323" s="270" t="s">
        <v>228</v>
      </c>
      <c r="B323" s="7"/>
      <c r="C323" s="135"/>
      <c r="D323" s="86"/>
      <c r="E323" s="86"/>
      <c r="F323" s="310"/>
    </row>
    <row r="324" spans="1:6" s="45" customFormat="1" hidden="1" x14ac:dyDescent="0.25">
      <c r="A324" s="270" t="s">
        <v>224</v>
      </c>
      <c r="B324" s="7"/>
      <c r="C324" s="135"/>
      <c r="D324" s="86"/>
      <c r="E324" s="86"/>
      <c r="F324" s="310"/>
    </row>
    <row r="325" spans="1:6" s="45" customFormat="1" ht="45" hidden="1" x14ac:dyDescent="0.25">
      <c r="A325" s="270" t="s">
        <v>229</v>
      </c>
      <c r="B325" s="7"/>
      <c r="C325" s="135"/>
      <c r="D325" s="86"/>
      <c r="E325" s="86"/>
      <c r="F325" s="310"/>
    </row>
    <row r="326" spans="1:6" s="45" customFormat="1" hidden="1" x14ac:dyDescent="0.25">
      <c r="A326" s="270" t="s">
        <v>224</v>
      </c>
      <c r="B326" s="7"/>
      <c r="C326" s="135"/>
      <c r="D326" s="86"/>
      <c r="E326" s="86"/>
      <c r="F326" s="310"/>
    </row>
    <row r="327" spans="1:6" s="45" customFormat="1" ht="31.5" hidden="1" customHeight="1" x14ac:dyDescent="0.25">
      <c r="A327" s="157" t="s">
        <v>230</v>
      </c>
      <c r="B327" s="7"/>
      <c r="C327" s="113"/>
      <c r="D327" s="86"/>
      <c r="E327" s="86"/>
      <c r="F327" s="310"/>
    </row>
    <row r="328" spans="1:6" s="45" customFormat="1" ht="30" hidden="1" x14ac:dyDescent="0.25">
      <c r="A328" s="17" t="s">
        <v>231</v>
      </c>
      <c r="B328" s="7"/>
      <c r="C328" s="113"/>
      <c r="D328" s="86"/>
      <c r="E328" s="86"/>
      <c r="F328" s="310"/>
    </row>
    <row r="329" spans="1:6" s="45" customFormat="1" ht="15.75" hidden="1" customHeight="1" x14ac:dyDescent="0.25">
      <c r="A329" s="157" t="s">
        <v>232</v>
      </c>
      <c r="B329" s="7"/>
      <c r="C329" s="113"/>
      <c r="D329" s="86"/>
      <c r="E329" s="86"/>
      <c r="F329" s="310"/>
    </row>
    <row r="330" spans="1:6" s="45" customFormat="1" ht="15.75" hidden="1" customHeight="1" x14ac:dyDescent="0.25">
      <c r="A330" s="17" t="s">
        <v>233</v>
      </c>
      <c r="B330" s="7"/>
      <c r="C330" s="113"/>
      <c r="D330" s="86"/>
      <c r="E330" s="86"/>
      <c r="F330" s="310"/>
    </row>
    <row r="331" spans="1:6" s="45" customFormat="1" hidden="1" x14ac:dyDescent="0.25">
      <c r="A331" s="25" t="s">
        <v>111</v>
      </c>
      <c r="B331" s="80"/>
      <c r="C331" s="83"/>
      <c r="D331" s="86"/>
      <c r="E331" s="86"/>
      <c r="F331" s="310"/>
    </row>
    <row r="332" spans="1:6" s="45" customFormat="1" hidden="1" x14ac:dyDescent="0.25">
      <c r="A332" s="197" t="s">
        <v>141</v>
      </c>
      <c r="B332" s="80"/>
      <c r="C332" s="140"/>
      <c r="D332" s="86"/>
      <c r="E332" s="86"/>
      <c r="F332" s="310"/>
    </row>
    <row r="333" spans="1:6" ht="30" hidden="1" x14ac:dyDescent="0.25">
      <c r="A333" s="25" t="s">
        <v>112</v>
      </c>
      <c r="B333" s="7"/>
      <c r="C333" s="113">
        <v>18000</v>
      </c>
      <c r="D333" s="104"/>
      <c r="E333" s="113"/>
      <c r="F333" s="113"/>
    </row>
    <row r="334" spans="1:6" s="45" customFormat="1" ht="15.75" hidden="1" customHeight="1" x14ac:dyDescent="0.25">
      <c r="A334" s="25" t="s">
        <v>234</v>
      </c>
      <c r="B334" s="7"/>
      <c r="C334" s="113"/>
      <c r="D334" s="86"/>
      <c r="E334" s="86"/>
      <c r="F334" s="310"/>
    </row>
    <row r="335" spans="1:6" s="45" customFormat="1" hidden="1" x14ac:dyDescent="0.25">
      <c r="A335" s="269" t="s">
        <v>235</v>
      </c>
      <c r="B335" s="7"/>
      <c r="C335" s="113"/>
      <c r="D335" s="86"/>
      <c r="E335" s="86"/>
      <c r="F335" s="310"/>
    </row>
    <row r="336" spans="1:6" s="45" customFormat="1" hidden="1" x14ac:dyDescent="0.25">
      <c r="A336" s="15" t="s">
        <v>143</v>
      </c>
      <c r="B336" s="7"/>
      <c r="C336" s="104">
        <f>C312+ROUND(C331*3.2,0)+C333</f>
        <v>37770</v>
      </c>
      <c r="D336" s="86"/>
      <c r="E336" s="86"/>
      <c r="F336" s="310"/>
    </row>
    <row r="337" spans="1:6" s="45" customFormat="1" hidden="1" x14ac:dyDescent="0.25">
      <c r="A337" s="311" t="s">
        <v>142</v>
      </c>
      <c r="B337" s="7"/>
      <c r="C337" s="104">
        <f>SUM(C310,C336)</f>
        <v>279955.8205128205</v>
      </c>
      <c r="D337" s="86"/>
      <c r="E337" s="86"/>
      <c r="F337" s="310"/>
    </row>
    <row r="338" spans="1:6" hidden="1" x14ac:dyDescent="0.25">
      <c r="A338" s="98" t="s">
        <v>7</v>
      </c>
      <c r="B338" s="7"/>
      <c r="C338" s="113"/>
      <c r="D338" s="113"/>
      <c r="E338" s="113"/>
      <c r="F338" s="113"/>
    </row>
    <row r="339" spans="1:6" hidden="1" x14ac:dyDescent="0.25">
      <c r="A339" s="21" t="s">
        <v>74</v>
      </c>
      <c r="B339" s="7"/>
      <c r="C339" s="113"/>
      <c r="D339" s="113"/>
      <c r="E339" s="113"/>
      <c r="F339" s="113"/>
    </row>
    <row r="340" spans="1:6" hidden="1" x14ac:dyDescent="0.25">
      <c r="A340" s="160" t="s">
        <v>37</v>
      </c>
      <c r="B340" s="9">
        <v>240</v>
      </c>
      <c r="C340" s="113">
        <v>3089</v>
      </c>
      <c r="D340" s="13">
        <v>8</v>
      </c>
      <c r="E340" s="113">
        <f>ROUND(F340/B340,0)</f>
        <v>103</v>
      </c>
      <c r="F340" s="113">
        <f>ROUND(C340*D340,0)</f>
        <v>24712</v>
      </c>
    </row>
    <row r="341" spans="1:6" hidden="1" x14ac:dyDescent="0.25">
      <c r="A341" s="160" t="s">
        <v>11</v>
      </c>
      <c r="B341" s="9">
        <v>240</v>
      </c>
      <c r="C341" s="113">
        <v>995</v>
      </c>
      <c r="D341" s="13">
        <v>4</v>
      </c>
      <c r="E341" s="113">
        <f>ROUND(F341/B341,0)</f>
        <v>17</v>
      </c>
      <c r="F341" s="113">
        <f>ROUND(C341*D341,0)</f>
        <v>3980</v>
      </c>
    </row>
    <row r="342" spans="1:6" hidden="1" x14ac:dyDescent="0.25">
      <c r="A342" s="92" t="s">
        <v>134</v>
      </c>
      <c r="B342" s="20"/>
      <c r="C342" s="123">
        <f>C340+C341</f>
        <v>4084</v>
      </c>
      <c r="D342" s="125">
        <f t="shared" ref="D342:D343" si="28">F342/C342</f>
        <v>7.0254652301665033</v>
      </c>
      <c r="E342" s="123">
        <f>E340+E341</f>
        <v>120</v>
      </c>
      <c r="F342" s="123">
        <f>F340+F341</f>
        <v>28692</v>
      </c>
    </row>
    <row r="343" spans="1:6" ht="21" hidden="1" customHeight="1" x14ac:dyDescent="0.25">
      <c r="A343" s="23" t="s">
        <v>109</v>
      </c>
      <c r="B343" s="380"/>
      <c r="C343" s="155">
        <f>C342</f>
        <v>4084</v>
      </c>
      <c r="D343" s="125">
        <f t="shared" si="28"/>
        <v>7.0254652301665033</v>
      </c>
      <c r="E343" s="155">
        <f t="shared" ref="E343:F343" si="29">E342</f>
        <v>120</v>
      </c>
      <c r="F343" s="155">
        <f t="shared" si="29"/>
        <v>28692</v>
      </c>
    </row>
    <row r="344" spans="1:6" s="5" customFormat="1" hidden="1" thickBot="1" x14ac:dyDescent="0.25">
      <c r="A344" s="326" t="s">
        <v>10</v>
      </c>
      <c r="B344" s="319"/>
      <c r="C344" s="319"/>
      <c r="D344" s="319"/>
      <c r="E344" s="319"/>
      <c r="F344" s="319"/>
    </row>
    <row r="345" spans="1:6" hidden="1" x14ac:dyDescent="0.25">
      <c r="A345" s="314"/>
      <c r="B345" s="116"/>
      <c r="C345" s="147"/>
      <c r="D345" s="147"/>
      <c r="E345" s="147"/>
      <c r="F345" s="147"/>
    </row>
    <row r="346" spans="1:6" hidden="1" x14ac:dyDescent="0.25">
      <c r="A346" s="315" t="s">
        <v>120</v>
      </c>
      <c r="B346" s="12"/>
      <c r="C346" s="113"/>
      <c r="D346" s="113"/>
      <c r="E346" s="113"/>
      <c r="F346" s="113"/>
    </row>
    <row r="347" spans="1:6" s="45" customFormat="1" ht="18.75" hidden="1" customHeight="1" x14ac:dyDescent="0.25">
      <c r="A347" s="16" t="s">
        <v>214</v>
      </c>
      <c r="B347" s="16"/>
      <c r="C347" s="290"/>
      <c r="D347" s="83"/>
      <c r="E347" s="83"/>
      <c r="F347" s="83"/>
    </row>
    <row r="348" spans="1:6" s="45" customFormat="1" hidden="1" x14ac:dyDescent="0.25">
      <c r="A348" s="17" t="s">
        <v>113</v>
      </c>
      <c r="B348" s="80"/>
      <c r="C348" s="83">
        <f>SUM(C349,C350,C351,C352)</f>
        <v>33120</v>
      </c>
      <c r="D348" s="83"/>
      <c r="E348" s="83"/>
      <c r="F348" s="83"/>
    </row>
    <row r="349" spans="1:6" s="45" customFormat="1" hidden="1" x14ac:dyDescent="0.25">
      <c r="A349" s="157" t="s">
        <v>215</v>
      </c>
      <c r="B349" s="80"/>
      <c r="C349" s="83"/>
      <c r="D349" s="83"/>
      <c r="E349" s="83"/>
      <c r="F349" s="83"/>
    </row>
    <row r="350" spans="1:6" s="45" customFormat="1" ht="17.25" hidden="1" customHeight="1" x14ac:dyDescent="0.25">
      <c r="A350" s="157" t="s">
        <v>216</v>
      </c>
      <c r="B350" s="80"/>
      <c r="C350" s="113">
        <v>25625</v>
      </c>
      <c r="D350" s="83"/>
      <c r="E350" s="83"/>
      <c r="F350" s="83"/>
    </row>
    <row r="351" spans="1:6" s="45" customFormat="1" ht="30" hidden="1" x14ac:dyDescent="0.25">
      <c r="A351" s="157" t="s">
        <v>217</v>
      </c>
      <c r="B351" s="80"/>
      <c r="C351" s="113"/>
      <c r="D351" s="83"/>
      <c r="E351" s="83"/>
      <c r="F351" s="83"/>
    </row>
    <row r="352" spans="1:6" s="45" customFormat="1" hidden="1" x14ac:dyDescent="0.25">
      <c r="A352" s="17" t="s">
        <v>218</v>
      </c>
      <c r="B352" s="80"/>
      <c r="C352" s="113">
        <v>7495</v>
      </c>
      <c r="D352" s="83"/>
      <c r="E352" s="83"/>
      <c r="F352" s="83"/>
    </row>
    <row r="353" spans="1:6" hidden="1" x14ac:dyDescent="0.25">
      <c r="A353" s="25" t="s">
        <v>111</v>
      </c>
      <c r="B353" s="7"/>
      <c r="C353" s="113">
        <v>45000</v>
      </c>
      <c r="D353" s="113"/>
      <c r="E353" s="113"/>
      <c r="F353" s="113"/>
    </row>
    <row r="354" spans="1:6" s="45" customFormat="1" hidden="1" x14ac:dyDescent="0.25">
      <c r="A354" s="197" t="s">
        <v>141</v>
      </c>
      <c r="B354" s="154"/>
      <c r="C354" s="113"/>
      <c r="D354" s="83"/>
      <c r="E354" s="83"/>
      <c r="F354" s="83"/>
    </row>
    <row r="355" spans="1:6" s="45" customFormat="1" ht="15.75" hidden="1" customHeight="1" x14ac:dyDescent="0.25">
      <c r="A355" s="18" t="s">
        <v>219</v>
      </c>
      <c r="B355" s="137"/>
      <c r="C355" s="80">
        <f>C348+ROUND(C353*3.2,0)</f>
        <v>177120</v>
      </c>
      <c r="D355" s="86"/>
      <c r="E355" s="86"/>
      <c r="F355" s="310"/>
    </row>
    <row r="356" spans="1:6" s="45" customFormat="1" ht="15.75" hidden="1" customHeight="1" x14ac:dyDescent="0.25">
      <c r="A356" s="16" t="s">
        <v>144</v>
      </c>
      <c r="B356" s="7"/>
      <c r="C356" s="113"/>
      <c r="D356" s="86"/>
      <c r="E356" s="86"/>
      <c r="F356" s="310"/>
    </row>
    <row r="357" spans="1:6" s="45" customFormat="1" ht="15.75" hidden="1" customHeight="1" x14ac:dyDescent="0.25">
      <c r="A357" s="17" t="s">
        <v>113</v>
      </c>
      <c r="B357" s="7"/>
      <c r="C357" s="113">
        <f>SUM(C358,C359,C366,C372,C373,C374,C375)</f>
        <v>12104</v>
      </c>
      <c r="D357" s="86"/>
      <c r="E357" s="86"/>
      <c r="F357" s="310"/>
    </row>
    <row r="358" spans="1:6" s="45" customFormat="1" ht="15.75" hidden="1" customHeight="1" x14ac:dyDescent="0.25">
      <c r="A358" s="17" t="s">
        <v>215</v>
      </c>
      <c r="B358" s="7"/>
      <c r="C358" s="113"/>
      <c r="D358" s="86"/>
      <c r="E358" s="86"/>
      <c r="F358" s="310"/>
    </row>
    <row r="359" spans="1:6" s="45" customFormat="1" ht="15.75" hidden="1" customHeight="1" x14ac:dyDescent="0.25">
      <c r="A359" s="157" t="s">
        <v>220</v>
      </c>
      <c r="B359" s="7"/>
      <c r="C359" s="113">
        <f>C360+C361+C362+C364</f>
        <v>11144</v>
      </c>
      <c r="D359" s="86"/>
      <c r="E359" s="86"/>
      <c r="F359" s="310"/>
    </row>
    <row r="360" spans="1:6" s="45" customFormat="1" ht="19.5" hidden="1" customHeight="1" x14ac:dyDescent="0.25">
      <c r="A360" s="270" t="s">
        <v>221</v>
      </c>
      <c r="B360" s="7"/>
      <c r="C360" s="83">
        <v>8572</v>
      </c>
      <c r="D360" s="86"/>
      <c r="E360" s="86"/>
      <c r="F360" s="310"/>
    </row>
    <row r="361" spans="1:6" s="45" customFormat="1" ht="15.75" hidden="1" customHeight="1" x14ac:dyDescent="0.25">
      <c r="A361" s="270" t="s">
        <v>222</v>
      </c>
      <c r="B361" s="7"/>
      <c r="C361" s="83">
        <v>2572</v>
      </c>
      <c r="D361" s="86"/>
      <c r="E361" s="86"/>
      <c r="F361" s="310"/>
    </row>
    <row r="362" spans="1:6" s="45" customFormat="1" ht="30.75" hidden="1" customHeight="1" x14ac:dyDescent="0.25">
      <c r="A362" s="270" t="s">
        <v>223</v>
      </c>
      <c r="B362" s="7"/>
      <c r="C362" s="83"/>
      <c r="D362" s="86"/>
      <c r="E362" s="86"/>
      <c r="F362" s="310"/>
    </row>
    <row r="363" spans="1:6" s="45" customFormat="1" hidden="1" x14ac:dyDescent="0.25">
      <c r="A363" s="270" t="s">
        <v>224</v>
      </c>
      <c r="B363" s="7"/>
      <c r="C363" s="83"/>
      <c r="D363" s="86"/>
      <c r="E363" s="86"/>
      <c r="F363" s="310"/>
    </row>
    <row r="364" spans="1:6" s="45" customFormat="1" ht="30" hidden="1" x14ac:dyDescent="0.25">
      <c r="A364" s="270" t="s">
        <v>225</v>
      </c>
      <c r="B364" s="7"/>
      <c r="C364" s="83"/>
      <c r="D364" s="86"/>
      <c r="E364" s="86"/>
      <c r="F364" s="310"/>
    </row>
    <row r="365" spans="1:6" s="45" customFormat="1" hidden="1" x14ac:dyDescent="0.25">
      <c r="A365" s="270" t="s">
        <v>224</v>
      </c>
      <c r="B365" s="7"/>
      <c r="C365" s="140"/>
      <c r="D365" s="86"/>
      <c r="E365" s="86"/>
      <c r="F365" s="310"/>
    </row>
    <row r="366" spans="1:6" s="45" customFormat="1" ht="30" hidden="1" customHeight="1" x14ac:dyDescent="0.25">
      <c r="A366" s="157" t="s">
        <v>226</v>
      </c>
      <c r="B366" s="7"/>
      <c r="C366" s="113">
        <f>SUM(C367,C368,C370)</f>
        <v>960</v>
      </c>
      <c r="D366" s="86"/>
      <c r="E366" s="86"/>
      <c r="F366" s="310"/>
    </row>
    <row r="367" spans="1:6" s="45" customFormat="1" ht="30" hidden="1" x14ac:dyDescent="0.25">
      <c r="A367" s="270" t="s">
        <v>227</v>
      </c>
      <c r="B367" s="7"/>
      <c r="C367" s="113">
        <v>960</v>
      </c>
      <c r="D367" s="86"/>
      <c r="E367" s="86"/>
      <c r="F367" s="310"/>
    </row>
    <row r="368" spans="1:6" s="45" customFormat="1" ht="45" hidden="1" x14ac:dyDescent="0.25">
      <c r="A368" s="270" t="s">
        <v>228</v>
      </c>
      <c r="B368" s="7"/>
      <c r="C368" s="135"/>
      <c r="D368" s="86"/>
      <c r="E368" s="86"/>
      <c r="F368" s="310"/>
    </row>
    <row r="369" spans="1:6" s="45" customFormat="1" hidden="1" x14ac:dyDescent="0.25">
      <c r="A369" s="270" t="s">
        <v>224</v>
      </c>
      <c r="B369" s="7"/>
      <c r="C369" s="135"/>
      <c r="D369" s="86"/>
      <c r="E369" s="86"/>
      <c r="F369" s="310"/>
    </row>
    <row r="370" spans="1:6" s="45" customFormat="1" ht="45" hidden="1" x14ac:dyDescent="0.25">
      <c r="A370" s="270" t="s">
        <v>229</v>
      </c>
      <c r="B370" s="7"/>
      <c r="C370" s="135"/>
      <c r="D370" s="86"/>
      <c r="E370" s="86"/>
      <c r="F370" s="310"/>
    </row>
    <row r="371" spans="1:6" s="45" customFormat="1" hidden="1" x14ac:dyDescent="0.25">
      <c r="A371" s="270" t="s">
        <v>224</v>
      </c>
      <c r="B371" s="7"/>
      <c r="C371" s="135"/>
      <c r="D371" s="86"/>
      <c r="E371" s="86"/>
      <c r="F371" s="310"/>
    </row>
    <row r="372" spans="1:6" s="45" customFormat="1" ht="31.5" hidden="1" customHeight="1" x14ac:dyDescent="0.25">
      <c r="A372" s="157" t="s">
        <v>230</v>
      </c>
      <c r="B372" s="7"/>
      <c r="C372" s="113"/>
      <c r="D372" s="86"/>
      <c r="E372" s="86"/>
      <c r="F372" s="310"/>
    </row>
    <row r="373" spans="1:6" s="45" customFormat="1" ht="30" hidden="1" x14ac:dyDescent="0.25">
      <c r="A373" s="17" t="s">
        <v>231</v>
      </c>
      <c r="B373" s="7"/>
      <c r="C373" s="113"/>
      <c r="D373" s="86"/>
      <c r="E373" s="86"/>
      <c r="F373" s="310"/>
    </row>
    <row r="374" spans="1:6" s="45" customFormat="1" ht="15.75" hidden="1" customHeight="1" x14ac:dyDescent="0.25">
      <c r="A374" s="157" t="s">
        <v>232</v>
      </c>
      <c r="B374" s="7"/>
      <c r="C374" s="113"/>
      <c r="D374" s="86"/>
      <c r="E374" s="86"/>
      <c r="F374" s="310"/>
    </row>
    <row r="375" spans="1:6" s="45" customFormat="1" ht="15.75" hidden="1" customHeight="1" x14ac:dyDescent="0.25">
      <c r="A375" s="17" t="s">
        <v>233</v>
      </c>
      <c r="B375" s="7"/>
      <c r="C375" s="113"/>
      <c r="D375" s="86"/>
      <c r="E375" s="86"/>
      <c r="F375" s="310"/>
    </row>
    <row r="376" spans="1:6" s="45" customFormat="1" hidden="1" x14ac:dyDescent="0.25">
      <c r="A376" s="25" t="s">
        <v>111</v>
      </c>
      <c r="B376" s="80"/>
      <c r="C376" s="83"/>
      <c r="D376" s="86"/>
      <c r="E376" s="86"/>
      <c r="F376" s="310"/>
    </row>
    <row r="377" spans="1:6" s="45" customFormat="1" hidden="1" x14ac:dyDescent="0.25">
      <c r="A377" s="197" t="s">
        <v>141</v>
      </c>
      <c r="B377" s="80"/>
      <c r="C377" s="140"/>
      <c r="D377" s="86"/>
      <c r="E377" s="86"/>
      <c r="F377" s="310"/>
    </row>
    <row r="378" spans="1:6" ht="30" hidden="1" x14ac:dyDescent="0.25">
      <c r="A378" s="25" t="s">
        <v>112</v>
      </c>
      <c r="B378" s="7"/>
      <c r="C378" s="113">
        <v>12978</v>
      </c>
      <c r="D378" s="113"/>
      <c r="E378" s="113"/>
      <c r="F378" s="113"/>
    </row>
    <row r="379" spans="1:6" s="45" customFormat="1" ht="15.75" hidden="1" customHeight="1" x14ac:dyDescent="0.25">
      <c r="A379" s="25" t="s">
        <v>234</v>
      </c>
      <c r="B379" s="7"/>
      <c r="C379" s="113"/>
      <c r="D379" s="86"/>
      <c r="E379" s="86"/>
      <c r="F379" s="310"/>
    </row>
    <row r="380" spans="1:6" s="45" customFormat="1" hidden="1" x14ac:dyDescent="0.25">
      <c r="A380" s="269" t="s">
        <v>235</v>
      </c>
      <c r="B380" s="7"/>
      <c r="C380" s="113"/>
      <c r="D380" s="86"/>
      <c r="E380" s="86"/>
      <c r="F380" s="310"/>
    </row>
    <row r="381" spans="1:6" s="45" customFormat="1" hidden="1" x14ac:dyDescent="0.25">
      <c r="A381" s="15" t="s">
        <v>143</v>
      </c>
      <c r="B381" s="7"/>
      <c r="C381" s="104">
        <f>C357+ROUND(C376*3.2,0)+C378</f>
        <v>25082</v>
      </c>
      <c r="D381" s="86"/>
      <c r="E381" s="86"/>
      <c r="F381" s="310"/>
    </row>
    <row r="382" spans="1:6" s="45" customFormat="1" hidden="1" x14ac:dyDescent="0.25">
      <c r="A382" s="311" t="s">
        <v>142</v>
      </c>
      <c r="B382" s="7"/>
      <c r="C382" s="104">
        <f>SUM(C355,C381)</f>
        <v>202202</v>
      </c>
      <c r="D382" s="86"/>
      <c r="E382" s="86"/>
      <c r="F382" s="310"/>
    </row>
    <row r="383" spans="1:6" hidden="1" x14ac:dyDescent="0.25">
      <c r="A383" s="98" t="s">
        <v>7</v>
      </c>
      <c r="B383" s="7"/>
      <c r="C383" s="113"/>
      <c r="D383" s="113"/>
      <c r="E383" s="113"/>
      <c r="F383" s="113"/>
    </row>
    <row r="384" spans="1:6" hidden="1" x14ac:dyDescent="0.25">
      <c r="A384" s="21" t="s">
        <v>74</v>
      </c>
      <c r="B384" s="7"/>
      <c r="C384" s="113"/>
      <c r="D384" s="113"/>
      <c r="E384" s="113"/>
      <c r="F384" s="113"/>
    </row>
    <row r="385" spans="1:6" hidden="1" x14ac:dyDescent="0.25">
      <c r="A385" s="160" t="s">
        <v>37</v>
      </c>
      <c r="B385" s="9">
        <v>240</v>
      </c>
      <c r="C385" s="113">
        <v>2003</v>
      </c>
      <c r="D385" s="13">
        <v>8</v>
      </c>
      <c r="E385" s="113">
        <f>ROUND(F385/B385,0)</f>
        <v>67</v>
      </c>
      <c r="F385" s="113">
        <f>ROUND(C385*D385,0)</f>
        <v>16024</v>
      </c>
    </row>
    <row r="386" spans="1:6" ht="18" hidden="1" customHeight="1" x14ac:dyDescent="0.25">
      <c r="A386" s="92" t="s">
        <v>134</v>
      </c>
      <c r="B386" s="7"/>
      <c r="C386" s="123">
        <f>C384+C385</f>
        <v>2003</v>
      </c>
      <c r="D386" s="125">
        <f t="shared" ref="D386:D387" si="30">F386/C386</f>
        <v>8</v>
      </c>
      <c r="E386" s="123">
        <f>E384+E385</f>
        <v>67</v>
      </c>
      <c r="F386" s="123">
        <f>F384+F385</f>
        <v>16024</v>
      </c>
    </row>
    <row r="387" spans="1:6" ht="18" hidden="1" customHeight="1" x14ac:dyDescent="0.25">
      <c r="A387" s="165" t="s">
        <v>109</v>
      </c>
      <c r="B387" s="29"/>
      <c r="C387" s="155">
        <f>C386</f>
        <v>2003</v>
      </c>
      <c r="D387" s="125">
        <f t="shared" si="30"/>
        <v>8</v>
      </c>
      <c r="E387" s="155">
        <f t="shared" ref="E387:F387" si="31">E386</f>
        <v>67</v>
      </c>
      <c r="F387" s="155">
        <f t="shared" si="31"/>
        <v>16024</v>
      </c>
    </row>
    <row r="388" spans="1:6" ht="15.75" hidden="1" thickBot="1" x14ac:dyDescent="0.3">
      <c r="A388" s="87" t="s">
        <v>10</v>
      </c>
      <c r="B388" s="118"/>
      <c r="C388" s="118"/>
      <c r="D388" s="118"/>
      <c r="E388" s="118"/>
      <c r="F388" s="118"/>
    </row>
    <row r="389" spans="1:6" hidden="1" x14ac:dyDescent="0.25">
      <c r="A389" s="29"/>
      <c r="B389" s="24"/>
      <c r="C389" s="113"/>
      <c r="D389" s="113"/>
      <c r="E389" s="113"/>
      <c r="F389" s="113"/>
    </row>
    <row r="390" spans="1:6" ht="18" hidden="1" customHeight="1" x14ac:dyDescent="0.25">
      <c r="A390" s="299" t="s">
        <v>121</v>
      </c>
      <c r="B390" s="12"/>
      <c r="C390" s="113"/>
      <c r="D390" s="113"/>
      <c r="E390" s="113"/>
      <c r="F390" s="113"/>
    </row>
    <row r="391" spans="1:6" hidden="1" x14ac:dyDescent="0.25">
      <c r="A391" s="10" t="s">
        <v>4</v>
      </c>
      <c r="B391" s="12"/>
      <c r="C391" s="113"/>
      <c r="D391" s="113"/>
      <c r="E391" s="113"/>
      <c r="F391" s="113"/>
    </row>
    <row r="392" spans="1:6" hidden="1" x14ac:dyDescent="0.25">
      <c r="A392" s="11" t="s">
        <v>11</v>
      </c>
      <c r="B392" s="9">
        <v>340</v>
      </c>
      <c r="C392" s="113">
        <v>160</v>
      </c>
      <c r="D392" s="13">
        <v>3</v>
      </c>
      <c r="E392" s="113">
        <f>ROUND(F392/B392,0)</f>
        <v>1</v>
      </c>
      <c r="F392" s="113">
        <f>ROUND(C392*D392,0)</f>
        <v>480</v>
      </c>
    </row>
    <row r="393" spans="1:6" hidden="1" x14ac:dyDescent="0.25">
      <c r="A393" s="11" t="s">
        <v>23</v>
      </c>
      <c r="B393" s="9">
        <v>340</v>
      </c>
      <c r="C393" s="113">
        <v>275</v>
      </c>
      <c r="D393" s="13">
        <v>3</v>
      </c>
      <c r="E393" s="113">
        <f>ROUND(F393/B393,0)</f>
        <v>2</v>
      </c>
      <c r="F393" s="113">
        <f>ROUND(C393*D393,0)</f>
        <v>825</v>
      </c>
    </row>
    <row r="394" spans="1:6" hidden="1" x14ac:dyDescent="0.25">
      <c r="A394" s="15" t="s">
        <v>5</v>
      </c>
      <c r="B394" s="12"/>
      <c r="C394" s="104">
        <f>C392+C393</f>
        <v>435</v>
      </c>
      <c r="D394" s="125">
        <f>F394/C394</f>
        <v>3</v>
      </c>
      <c r="E394" s="104">
        <f>E392+E393</f>
        <v>3</v>
      </c>
      <c r="F394" s="104">
        <f>F392+F393</f>
        <v>1305</v>
      </c>
    </row>
    <row r="395" spans="1:6" s="45" customFormat="1" ht="18.75" hidden="1" customHeight="1" x14ac:dyDescent="0.25">
      <c r="A395" s="16" t="s">
        <v>214</v>
      </c>
      <c r="B395" s="16"/>
      <c r="C395" s="290"/>
      <c r="D395" s="83"/>
      <c r="E395" s="83"/>
      <c r="F395" s="83"/>
    </row>
    <row r="396" spans="1:6" s="45" customFormat="1" hidden="1" x14ac:dyDescent="0.25">
      <c r="A396" s="17" t="s">
        <v>113</v>
      </c>
      <c r="B396" s="80"/>
      <c r="C396" s="83">
        <f>SUM(C397,C398,C399,C400)</f>
        <v>44950</v>
      </c>
      <c r="D396" s="83"/>
      <c r="E396" s="83"/>
      <c r="F396" s="83"/>
    </row>
    <row r="397" spans="1:6" s="45" customFormat="1" hidden="1" x14ac:dyDescent="0.25">
      <c r="A397" s="157" t="s">
        <v>215</v>
      </c>
      <c r="B397" s="80"/>
      <c r="C397" s="83">
        <v>13000</v>
      </c>
      <c r="D397" s="83"/>
      <c r="E397" s="83"/>
      <c r="F397" s="83"/>
    </row>
    <row r="398" spans="1:6" s="45" customFormat="1" ht="17.25" hidden="1" customHeight="1" x14ac:dyDescent="0.25">
      <c r="A398" s="157" t="s">
        <v>216</v>
      </c>
      <c r="B398" s="80"/>
      <c r="C398" s="113">
        <v>23450</v>
      </c>
      <c r="D398" s="83"/>
      <c r="E398" s="83"/>
      <c r="F398" s="83"/>
    </row>
    <row r="399" spans="1:6" s="45" customFormat="1" ht="30" hidden="1" x14ac:dyDescent="0.25">
      <c r="A399" s="157" t="s">
        <v>217</v>
      </c>
      <c r="B399" s="80"/>
      <c r="C399" s="113"/>
      <c r="D399" s="83"/>
      <c r="E399" s="83"/>
      <c r="F399" s="83"/>
    </row>
    <row r="400" spans="1:6" s="45" customFormat="1" hidden="1" x14ac:dyDescent="0.25">
      <c r="A400" s="17" t="s">
        <v>218</v>
      </c>
      <c r="B400" s="80"/>
      <c r="C400" s="113">
        <v>8500</v>
      </c>
      <c r="D400" s="83"/>
      <c r="E400" s="83"/>
      <c r="F400" s="83"/>
    </row>
    <row r="401" spans="1:6" hidden="1" x14ac:dyDescent="0.25">
      <c r="A401" s="25" t="s">
        <v>111</v>
      </c>
      <c r="B401" s="7"/>
      <c r="C401" s="113">
        <v>68961</v>
      </c>
      <c r="D401" s="122"/>
      <c r="E401" s="122"/>
      <c r="F401" s="113"/>
    </row>
    <row r="402" spans="1:6" s="45" customFormat="1" hidden="1" x14ac:dyDescent="0.25">
      <c r="A402" s="197" t="s">
        <v>141</v>
      </c>
      <c r="B402" s="154"/>
      <c r="C402" s="113"/>
      <c r="D402" s="83"/>
      <c r="E402" s="83"/>
      <c r="F402" s="83"/>
    </row>
    <row r="403" spans="1:6" s="45" customFormat="1" ht="15.75" hidden="1" customHeight="1" x14ac:dyDescent="0.25">
      <c r="A403" s="18" t="s">
        <v>219</v>
      </c>
      <c r="B403" s="137"/>
      <c r="C403" s="80">
        <f>C396+ROUND(C401*3.2,0)</f>
        <v>265625</v>
      </c>
      <c r="D403" s="86"/>
      <c r="E403" s="86"/>
      <c r="F403" s="310"/>
    </row>
    <row r="404" spans="1:6" s="45" customFormat="1" ht="15.75" hidden="1" customHeight="1" x14ac:dyDescent="0.25">
      <c r="A404" s="16" t="s">
        <v>144</v>
      </c>
      <c r="B404" s="7"/>
      <c r="C404" s="113"/>
      <c r="D404" s="86"/>
      <c r="E404" s="86"/>
      <c r="F404" s="310"/>
    </row>
    <row r="405" spans="1:6" s="45" customFormat="1" ht="15.75" hidden="1" customHeight="1" x14ac:dyDescent="0.25">
      <c r="A405" s="17" t="s">
        <v>113</v>
      </c>
      <c r="B405" s="7"/>
      <c r="C405" s="113">
        <f>SUM(C406,C407,C414,C420,C421,C422,C423)</f>
        <v>20313</v>
      </c>
      <c r="D405" s="86"/>
      <c r="E405" s="86"/>
      <c r="F405" s="310"/>
    </row>
    <row r="406" spans="1:6" s="45" customFormat="1" ht="15.75" hidden="1" customHeight="1" x14ac:dyDescent="0.25">
      <c r="A406" s="17" t="s">
        <v>215</v>
      </c>
      <c r="B406" s="7"/>
      <c r="C406" s="113">
        <v>1000</v>
      </c>
      <c r="D406" s="86"/>
      <c r="E406" s="86"/>
      <c r="F406" s="310"/>
    </row>
    <row r="407" spans="1:6" s="45" customFormat="1" ht="15.75" hidden="1" customHeight="1" x14ac:dyDescent="0.25">
      <c r="A407" s="157" t="s">
        <v>220</v>
      </c>
      <c r="B407" s="7"/>
      <c r="C407" s="113">
        <f>C408+C409+C410+C412</f>
        <v>15513</v>
      </c>
      <c r="D407" s="86"/>
      <c r="E407" s="86"/>
      <c r="F407" s="310"/>
    </row>
    <row r="408" spans="1:6" s="45" customFormat="1" ht="19.5" hidden="1" customHeight="1" x14ac:dyDescent="0.25">
      <c r="A408" s="270" t="s">
        <v>221</v>
      </c>
      <c r="B408" s="7"/>
      <c r="C408" s="83">
        <v>11933</v>
      </c>
      <c r="D408" s="86"/>
      <c r="E408" s="86"/>
      <c r="F408" s="310"/>
    </row>
    <row r="409" spans="1:6" s="45" customFormat="1" ht="15.75" hidden="1" customHeight="1" x14ac:dyDescent="0.25">
      <c r="A409" s="270" t="s">
        <v>222</v>
      </c>
      <c r="B409" s="7"/>
      <c r="C409" s="83">
        <v>3580</v>
      </c>
      <c r="D409" s="86"/>
      <c r="E409" s="86"/>
      <c r="F409" s="310"/>
    </row>
    <row r="410" spans="1:6" s="45" customFormat="1" ht="30.75" hidden="1" customHeight="1" x14ac:dyDescent="0.25">
      <c r="A410" s="270" t="s">
        <v>223</v>
      </c>
      <c r="B410" s="7"/>
      <c r="C410" s="83"/>
      <c r="D410" s="86"/>
      <c r="E410" s="86"/>
      <c r="F410" s="310"/>
    </row>
    <row r="411" spans="1:6" s="45" customFormat="1" hidden="1" x14ac:dyDescent="0.25">
      <c r="A411" s="270" t="s">
        <v>224</v>
      </c>
      <c r="B411" s="7"/>
      <c r="C411" s="83"/>
      <c r="D411" s="86"/>
      <c r="E411" s="86"/>
      <c r="F411" s="310"/>
    </row>
    <row r="412" spans="1:6" s="45" customFormat="1" ht="30" hidden="1" x14ac:dyDescent="0.25">
      <c r="A412" s="270" t="s">
        <v>225</v>
      </c>
      <c r="B412" s="7"/>
      <c r="C412" s="83"/>
      <c r="D412" s="86"/>
      <c r="E412" s="86"/>
      <c r="F412" s="310"/>
    </row>
    <row r="413" spans="1:6" s="45" customFormat="1" hidden="1" x14ac:dyDescent="0.25">
      <c r="A413" s="270" t="s">
        <v>224</v>
      </c>
      <c r="B413" s="7"/>
      <c r="C413" s="140"/>
      <c r="D413" s="86"/>
      <c r="E413" s="86"/>
      <c r="F413" s="310"/>
    </row>
    <row r="414" spans="1:6" s="45" customFormat="1" ht="30" hidden="1" customHeight="1" x14ac:dyDescent="0.25">
      <c r="A414" s="157" t="s">
        <v>226</v>
      </c>
      <c r="B414" s="7"/>
      <c r="C414" s="113">
        <f>SUM(C415,C416,C418)</f>
        <v>1800</v>
      </c>
      <c r="D414" s="86"/>
      <c r="E414" s="86"/>
      <c r="F414" s="310"/>
    </row>
    <row r="415" spans="1:6" s="45" customFormat="1" ht="30" hidden="1" x14ac:dyDescent="0.25">
      <c r="A415" s="270" t="s">
        <v>227</v>
      </c>
      <c r="B415" s="7"/>
      <c r="C415" s="113">
        <v>1800</v>
      </c>
      <c r="D415" s="86"/>
      <c r="E415" s="86"/>
      <c r="F415" s="310"/>
    </row>
    <row r="416" spans="1:6" s="45" customFormat="1" ht="45" hidden="1" x14ac:dyDescent="0.25">
      <c r="A416" s="270" t="s">
        <v>228</v>
      </c>
      <c r="B416" s="7"/>
      <c r="C416" s="135"/>
      <c r="D416" s="86"/>
      <c r="E416" s="86"/>
      <c r="F416" s="310"/>
    </row>
    <row r="417" spans="1:6" s="45" customFormat="1" hidden="1" x14ac:dyDescent="0.25">
      <c r="A417" s="270" t="s">
        <v>224</v>
      </c>
      <c r="B417" s="7"/>
      <c r="C417" s="135"/>
      <c r="D417" s="86"/>
      <c r="E417" s="86"/>
      <c r="F417" s="310"/>
    </row>
    <row r="418" spans="1:6" s="45" customFormat="1" ht="45" hidden="1" x14ac:dyDescent="0.25">
      <c r="A418" s="270" t="s">
        <v>229</v>
      </c>
      <c r="B418" s="7"/>
      <c r="C418" s="135"/>
      <c r="D418" s="86"/>
      <c r="E418" s="86"/>
      <c r="F418" s="310"/>
    </row>
    <row r="419" spans="1:6" s="45" customFormat="1" hidden="1" x14ac:dyDescent="0.25">
      <c r="A419" s="270" t="s">
        <v>224</v>
      </c>
      <c r="B419" s="7"/>
      <c r="C419" s="135"/>
      <c r="D419" s="86"/>
      <c r="E419" s="86"/>
      <c r="F419" s="310"/>
    </row>
    <row r="420" spans="1:6" s="45" customFormat="1" ht="31.5" hidden="1" customHeight="1" x14ac:dyDescent="0.25">
      <c r="A420" s="157" t="s">
        <v>230</v>
      </c>
      <c r="B420" s="7"/>
      <c r="C420" s="113">
        <v>500</v>
      </c>
      <c r="D420" s="86"/>
      <c r="E420" s="86"/>
      <c r="F420" s="310"/>
    </row>
    <row r="421" spans="1:6" s="45" customFormat="1" ht="30" hidden="1" x14ac:dyDescent="0.25">
      <c r="A421" s="17" t="s">
        <v>231</v>
      </c>
      <c r="B421" s="7"/>
      <c r="C421" s="113"/>
      <c r="D421" s="86"/>
      <c r="E421" s="86"/>
      <c r="F421" s="310"/>
    </row>
    <row r="422" spans="1:6" s="45" customFormat="1" ht="15.75" hidden="1" customHeight="1" x14ac:dyDescent="0.25">
      <c r="A422" s="157" t="s">
        <v>232</v>
      </c>
      <c r="B422" s="7"/>
      <c r="C422" s="113"/>
      <c r="D422" s="86"/>
      <c r="E422" s="86"/>
      <c r="F422" s="310"/>
    </row>
    <row r="423" spans="1:6" s="45" customFormat="1" ht="15.75" hidden="1" customHeight="1" x14ac:dyDescent="0.25">
      <c r="A423" s="17" t="s">
        <v>233</v>
      </c>
      <c r="B423" s="7"/>
      <c r="C423" s="113">
        <v>1500</v>
      </c>
      <c r="D423" s="86"/>
      <c r="E423" s="86"/>
      <c r="F423" s="310"/>
    </row>
    <row r="424" spans="1:6" s="45" customFormat="1" hidden="1" x14ac:dyDescent="0.25">
      <c r="A424" s="25" t="s">
        <v>111</v>
      </c>
      <c r="B424" s="80"/>
      <c r="C424" s="83"/>
      <c r="D424" s="86"/>
      <c r="E424" s="86"/>
      <c r="F424" s="310"/>
    </row>
    <row r="425" spans="1:6" s="45" customFormat="1" hidden="1" x14ac:dyDescent="0.25">
      <c r="A425" s="197" t="s">
        <v>141</v>
      </c>
      <c r="B425" s="80"/>
      <c r="C425" s="140"/>
      <c r="D425" s="86"/>
      <c r="E425" s="86"/>
      <c r="F425" s="310"/>
    </row>
    <row r="426" spans="1:6" ht="30" hidden="1" x14ac:dyDescent="0.25">
      <c r="A426" s="25" t="s">
        <v>112</v>
      </c>
      <c r="B426" s="7"/>
      <c r="C426" s="113">
        <v>19927</v>
      </c>
      <c r="D426" s="122"/>
      <c r="E426" s="122"/>
      <c r="F426" s="113"/>
    </row>
    <row r="427" spans="1:6" s="45" customFormat="1" ht="15.75" hidden="1" customHeight="1" x14ac:dyDescent="0.25">
      <c r="A427" s="25" t="s">
        <v>234</v>
      </c>
      <c r="B427" s="7"/>
      <c r="C427" s="113"/>
      <c r="D427" s="86"/>
      <c r="E427" s="86"/>
      <c r="F427" s="310"/>
    </row>
    <row r="428" spans="1:6" s="45" customFormat="1" hidden="1" x14ac:dyDescent="0.25">
      <c r="A428" s="269" t="s">
        <v>235</v>
      </c>
      <c r="B428" s="7"/>
      <c r="C428" s="113"/>
      <c r="D428" s="86"/>
      <c r="E428" s="86"/>
      <c r="F428" s="310"/>
    </row>
    <row r="429" spans="1:6" s="45" customFormat="1" hidden="1" x14ac:dyDescent="0.25">
      <c r="A429" s="15" t="s">
        <v>143</v>
      </c>
      <c r="B429" s="7"/>
      <c r="C429" s="104">
        <f>C405+ROUND(C424*3.2,0)+C426</f>
        <v>40240</v>
      </c>
      <c r="D429" s="86"/>
      <c r="E429" s="86"/>
      <c r="F429" s="310"/>
    </row>
    <row r="430" spans="1:6" s="45" customFormat="1" hidden="1" x14ac:dyDescent="0.25">
      <c r="A430" s="311" t="s">
        <v>142</v>
      </c>
      <c r="B430" s="7"/>
      <c r="C430" s="104">
        <f>SUM(C403,C429)</f>
        <v>305865</v>
      </c>
      <c r="D430" s="86"/>
      <c r="E430" s="86"/>
      <c r="F430" s="310"/>
    </row>
    <row r="431" spans="1:6" s="45" customFormat="1" hidden="1" x14ac:dyDescent="0.25">
      <c r="A431" s="337" t="s">
        <v>114</v>
      </c>
      <c r="B431" s="7"/>
      <c r="C431" s="104"/>
      <c r="D431" s="312"/>
      <c r="E431" s="312"/>
      <c r="F431" s="104"/>
    </row>
    <row r="432" spans="1:6" s="45" customFormat="1" ht="30" hidden="1" x14ac:dyDescent="0.25">
      <c r="A432" s="444" t="s">
        <v>244</v>
      </c>
      <c r="B432" s="7"/>
      <c r="C432" s="113">
        <v>30250</v>
      </c>
      <c r="D432" s="312"/>
      <c r="E432" s="312"/>
      <c r="F432" s="104"/>
    </row>
    <row r="433" spans="1:6" s="45" customFormat="1" ht="30" hidden="1" x14ac:dyDescent="0.25">
      <c r="A433" s="444" t="s">
        <v>245</v>
      </c>
      <c r="B433" s="7"/>
      <c r="C433" s="113">
        <v>4400</v>
      </c>
      <c r="D433" s="312"/>
      <c r="E433" s="312"/>
      <c r="F433" s="104"/>
    </row>
    <row r="434" spans="1:6" s="45" customFormat="1" hidden="1" x14ac:dyDescent="0.25">
      <c r="A434" s="444" t="s">
        <v>238</v>
      </c>
      <c r="B434" s="7"/>
      <c r="C434" s="113">
        <v>6600</v>
      </c>
      <c r="D434" s="312"/>
      <c r="E434" s="312"/>
      <c r="F434" s="104"/>
    </row>
    <row r="435" spans="1:6" s="45" customFormat="1" hidden="1" x14ac:dyDescent="0.25">
      <c r="A435" s="444" t="s">
        <v>263</v>
      </c>
      <c r="B435" s="7"/>
      <c r="C435" s="113">
        <v>33</v>
      </c>
      <c r="D435" s="312"/>
      <c r="E435" s="312"/>
      <c r="F435" s="104"/>
    </row>
    <row r="436" spans="1:6" s="45" customFormat="1" hidden="1" x14ac:dyDescent="0.25">
      <c r="A436" s="444" t="s">
        <v>17</v>
      </c>
      <c r="B436" s="7"/>
      <c r="C436" s="113">
        <v>2310</v>
      </c>
      <c r="D436" s="312"/>
      <c r="E436" s="312"/>
      <c r="F436" s="104"/>
    </row>
    <row r="437" spans="1:6" s="45" customFormat="1" hidden="1" x14ac:dyDescent="0.25">
      <c r="A437" s="444" t="s">
        <v>55</v>
      </c>
      <c r="B437" s="7"/>
      <c r="C437" s="113">
        <v>1650</v>
      </c>
      <c r="D437" s="312"/>
      <c r="E437" s="312"/>
      <c r="F437" s="104"/>
    </row>
    <row r="438" spans="1:6" s="45" customFormat="1" hidden="1" x14ac:dyDescent="0.25">
      <c r="A438" s="444" t="s">
        <v>19</v>
      </c>
      <c r="B438" s="7"/>
      <c r="C438" s="113">
        <v>1650</v>
      </c>
      <c r="D438" s="312"/>
      <c r="E438" s="312"/>
      <c r="F438" s="104"/>
    </row>
    <row r="439" spans="1:6" s="45" customFormat="1" ht="30" hidden="1" x14ac:dyDescent="0.25">
      <c r="A439" s="444" t="s">
        <v>30</v>
      </c>
      <c r="B439" s="7"/>
      <c r="C439" s="113">
        <v>1430</v>
      </c>
      <c r="D439" s="312"/>
      <c r="E439" s="312"/>
      <c r="F439" s="104"/>
    </row>
    <row r="440" spans="1:6" s="45" customFormat="1" hidden="1" x14ac:dyDescent="0.25">
      <c r="A440" s="444" t="s">
        <v>308</v>
      </c>
      <c r="B440" s="7"/>
      <c r="C440" s="113">
        <v>11000</v>
      </c>
      <c r="D440" s="312"/>
      <c r="E440" s="312"/>
      <c r="F440" s="104"/>
    </row>
    <row r="441" spans="1:6" s="45" customFormat="1" ht="30" hidden="1" x14ac:dyDescent="0.25">
      <c r="A441" s="444" t="s">
        <v>315</v>
      </c>
      <c r="B441" s="7"/>
      <c r="C441" s="113">
        <v>6050</v>
      </c>
      <c r="D441" s="312"/>
      <c r="E441" s="312"/>
      <c r="F441" s="104"/>
    </row>
    <row r="442" spans="1:6" s="45" customFormat="1" hidden="1" x14ac:dyDescent="0.25">
      <c r="A442" s="444" t="s">
        <v>265</v>
      </c>
      <c r="B442" s="7"/>
      <c r="C442" s="113">
        <v>22</v>
      </c>
      <c r="D442" s="312"/>
      <c r="E442" s="312"/>
      <c r="F442" s="104"/>
    </row>
    <row r="443" spans="1:6" s="45" customFormat="1" hidden="1" x14ac:dyDescent="0.25">
      <c r="A443" s="444" t="s">
        <v>18</v>
      </c>
      <c r="B443" s="7"/>
      <c r="C443" s="113">
        <v>192.5</v>
      </c>
      <c r="D443" s="312"/>
      <c r="E443" s="312"/>
      <c r="F443" s="104"/>
    </row>
    <row r="444" spans="1:6" s="45" customFormat="1" hidden="1" x14ac:dyDescent="0.25">
      <c r="A444" s="444" t="s">
        <v>16</v>
      </c>
      <c r="B444" s="7"/>
      <c r="C444" s="113">
        <v>165</v>
      </c>
      <c r="D444" s="312"/>
      <c r="E444" s="312"/>
      <c r="F444" s="104"/>
    </row>
    <row r="445" spans="1:6" s="45" customFormat="1" hidden="1" x14ac:dyDescent="0.25">
      <c r="A445" s="444" t="s">
        <v>29</v>
      </c>
      <c r="B445" s="7"/>
      <c r="C445" s="113">
        <v>132000</v>
      </c>
      <c r="D445" s="312"/>
      <c r="E445" s="312"/>
      <c r="F445" s="104"/>
    </row>
    <row r="446" spans="1:6" s="45" customFormat="1" hidden="1" x14ac:dyDescent="0.25">
      <c r="A446" s="444" t="s">
        <v>296</v>
      </c>
      <c r="B446" s="7"/>
      <c r="C446" s="113">
        <v>363</v>
      </c>
      <c r="D446" s="312"/>
      <c r="E446" s="312"/>
      <c r="F446" s="104"/>
    </row>
    <row r="447" spans="1:6" s="45" customFormat="1" hidden="1" x14ac:dyDescent="0.25">
      <c r="A447" s="444" t="s">
        <v>239</v>
      </c>
      <c r="B447" s="7"/>
      <c r="C447" s="113">
        <v>880</v>
      </c>
      <c r="D447" s="312"/>
      <c r="E447" s="312"/>
      <c r="F447" s="104"/>
    </row>
    <row r="448" spans="1:6" hidden="1" x14ac:dyDescent="0.25">
      <c r="A448" s="98" t="s">
        <v>7</v>
      </c>
      <c r="B448" s="7"/>
      <c r="C448" s="113"/>
      <c r="D448" s="113"/>
      <c r="E448" s="113"/>
      <c r="F448" s="113"/>
    </row>
    <row r="449" spans="1:6" hidden="1" x14ac:dyDescent="0.25">
      <c r="A449" s="21" t="s">
        <v>74</v>
      </c>
      <c r="B449" s="7"/>
      <c r="C449" s="113"/>
      <c r="D449" s="113"/>
      <c r="E449" s="113"/>
      <c r="F449" s="113"/>
    </row>
    <row r="450" spans="1:6" hidden="1" x14ac:dyDescent="0.25">
      <c r="A450" s="160" t="s">
        <v>321</v>
      </c>
      <c r="B450" s="9">
        <v>240</v>
      </c>
      <c r="C450" s="113">
        <v>500</v>
      </c>
      <c r="D450" s="257">
        <v>8</v>
      </c>
      <c r="E450" s="113">
        <f t="shared" ref="E450:E458" si="32">ROUND(F450/B450,0)</f>
        <v>17</v>
      </c>
      <c r="F450" s="113">
        <f t="shared" ref="F450:F458" si="33">ROUND(C450*D450,0)</f>
        <v>4000</v>
      </c>
    </row>
    <row r="451" spans="1:6" hidden="1" x14ac:dyDescent="0.25">
      <c r="A451" s="160" t="s">
        <v>57</v>
      </c>
      <c r="B451" s="9">
        <v>240</v>
      </c>
      <c r="C451" s="113">
        <v>70</v>
      </c>
      <c r="D451" s="257">
        <v>8</v>
      </c>
      <c r="E451" s="113">
        <f t="shared" si="32"/>
        <v>2</v>
      </c>
      <c r="F451" s="113">
        <f t="shared" si="33"/>
        <v>560</v>
      </c>
    </row>
    <row r="452" spans="1:6" hidden="1" x14ac:dyDescent="0.25">
      <c r="A452" s="160" t="s">
        <v>322</v>
      </c>
      <c r="B452" s="9">
        <v>240</v>
      </c>
      <c r="C452" s="113">
        <v>15</v>
      </c>
      <c r="D452" s="257">
        <v>8</v>
      </c>
      <c r="E452" s="113">
        <f t="shared" si="32"/>
        <v>1</v>
      </c>
      <c r="F452" s="113">
        <f t="shared" si="33"/>
        <v>120</v>
      </c>
    </row>
    <row r="453" spans="1:6" hidden="1" x14ac:dyDescent="0.25">
      <c r="A453" s="160" t="s">
        <v>21</v>
      </c>
      <c r="B453" s="9">
        <v>240</v>
      </c>
      <c r="C453" s="113">
        <v>47</v>
      </c>
      <c r="D453" s="257">
        <v>8</v>
      </c>
      <c r="E453" s="113">
        <f t="shared" si="32"/>
        <v>2</v>
      </c>
      <c r="F453" s="113">
        <f t="shared" si="33"/>
        <v>376</v>
      </c>
    </row>
    <row r="454" spans="1:6" hidden="1" x14ac:dyDescent="0.25">
      <c r="A454" s="160" t="s">
        <v>323</v>
      </c>
      <c r="B454" s="9">
        <v>240</v>
      </c>
      <c r="C454" s="113">
        <v>40</v>
      </c>
      <c r="D454" s="257">
        <v>3</v>
      </c>
      <c r="E454" s="113">
        <f t="shared" si="32"/>
        <v>1</v>
      </c>
      <c r="F454" s="113">
        <f t="shared" si="33"/>
        <v>120</v>
      </c>
    </row>
    <row r="455" spans="1:6" hidden="1" x14ac:dyDescent="0.25">
      <c r="A455" s="160" t="s">
        <v>328</v>
      </c>
      <c r="B455" s="9">
        <v>240</v>
      </c>
      <c r="C455" s="113">
        <v>80</v>
      </c>
      <c r="D455" s="257">
        <v>8</v>
      </c>
      <c r="E455" s="113">
        <f t="shared" si="32"/>
        <v>3</v>
      </c>
      <c r="F455" s="113">
        <f t="shared" si="33"/>
        <v>640</v>
      </c>
    </row>
    <row r="456" spans="1:6" hidden="1" x14ac:dyDescent="0.25">
      <c r="A456" s="160" t="s">
        <v>324</v>
      </c>
      <c r="B456" s="9">
        <v>240</v>
      </c>
      <c r="C456" s="113">
        <v>60</v>
      </c>
      <c r="D456" s="257">
        <v>3</v>
      </c>
      <c r="E456" s="113">
        <f t="shared" si="32"/>
        <v>1</v>
      </c>
      <c r="F456" s="113">
        <f t="shared" si="33"/>
        <v>180</v>
      </c>
    </row>
    <row r="457" spans="1:6" hidden="1" x14ac:dyDescent="0.25">
      <c r="A457" s="160" t="s">
        <v>325</v>
      </c>
      <c r="B457" s="9">
        <v>240</v>
      </c>
      <c r="C457" s="113">
        <v>1150</v>
      </c>
      <c r="D457" s="257">
        <v>3</v>
      </c>
      <c r="E457" s="113">
        <f t="shared" si="32"/>
        <v>14</v>
      </c>
      <c r="F457" s="113">
        <f t="shared" si="33"/>
        <v>3450</v>
      </c>
    </row>
    <row r="458" spans="1:6" hidden="1" x14ac:dyDescent="0.25">
      <c r="A458" s="160" t="s">
        <v>47</v>
      </c>
      <c r="B458" s="9">
        <v>240</v>
      </c>
      <c r="C458" s="113">
        <v>300</v>
      </c>
      <c r="D458" s="257">
        <v>8</v>
      </c>
      <c r="E458" s="113">
        <f t="shared" si="32"/>
        <v>10</v>
      </c>
      <c r="F458" s="113">
        <f t="shared" si="33"/>
        <v>2400</v>
      </c>
    </row>
    <row r="459" spans="1:6" ht="18" hidden="1" customHeight="1" x14ac:dyDescent="0.25">
      <c r="A459" s="92" t="s">
        <v>134</v>
      </c>
      <c r="B459" s="9"/>
      <c r="C459" s="515">
        <f>SUM(C450:C458)</f>
        <v>2262</v>
      </c>
      <c r="D459" s="125">
        <f t="shared" ref="D459:D460" si="34">F459/C459</f>
        <v>5.2369584438549959</v>
      </c>
      <c r="E459" s="515">
        <f>SUM(E450:E458)</f>
        <v>51</v>
      </c>
      <c r="F459" s="515">
        <f>SUM(F450:F458)</f>
        <v>11846</v>
      </c>
    </row>
    <row r="460" spans="1:6" ht="18" hidden="1" customHeight="1" x14ac:dyDescent="0.25">
      <c r="A460" s="165" t="s">
        <v>109</v>
      </c>
      <c r="B460" s="9"/>
      <c r="C460" s="155">
        <f>C459</f>
        <v>2262</v>
      </c>
      <c r="D460" s="125">
        <f t="shared" si="34"/>
        <v>5.2369584438549959</v>
      </c>
      <c r="E460" s="155">
        <f t="shared" ref="E460:F460" si="35">E459</f>
        <v>51</v>
      </c>
      <c r="F460" s="155">
        <f t="shared" si="35"/>
        <v>11846</v>
      </c>
    </row>
    <row r="461" spans="1:6" ht="15.75" hidden="1" thickBot="1" x14ac:dyDescent="0.3">
      <c r="A461" s="385" t="s">
        <v>10</v>
      </c>
      <c r="B461" s="319"/>
      <c r="C461" s="319"/>
      <c r="D461" s="319"/>
      <c r="E461" s="319"/>
      <c r="F461" s="319"/>
    </row>
    <row r="462" spans="1:6" hidden="1" x14ac:dyDescent="0.25">
      <c r="A462" s="314"/>
      <c r="B462" s="116"/>
      <c r="C462" s="147"/>
      <c r="D462" s="147"/>
      <c r="E462" s="147"/>
      <c r="F462" s="147"/>
    </row>
    <row r="463" spans="1:6" hidden="1" x14ac:dyDescent="0.25">
      <c r="A463" s="315" t="s">
        <v>122</v>
      </c>
      <c r="B463" s="12"/>
      <c r="C463" s="113"/>
      <c r="D463" s="113"/>
      <c r="E463" s="113"/>
      <c r="F463" s="113"/>
    </row>
    <row r="464" spans="1:6" s="45" customFormat="1" ht="18.75" hidden="1" customHeight="1" x14ac:dyDescent="0.25">
      <c r="A464" s="16" t="s">
        <v>214</v>
      </c>
      <c r="B464" s="16"/>
      <c r="C464" s="290"/>
      <c r="D464" s="83"/>
      <c r="E464" s="83"/>
      <c r="F464" s="83"/>
    </row>
    <row r="465" spans="1:6" s="45" customFormat="1" hidden="1" x14ac:dyDescent="0.25">
      <c r="A465" s="17" t="s">
        <v>113</v>
      </c>
      <c r="B465" s="80"/>
      <c r="C465" s="83">
        <f>SUM(C466,C467,C468,C469)</f>
        <v>16774</v>
      </c>
      <c r="D465" s="83"/>
      <c r="E465" s="83"/>
      <c r="F465" s="83"/>
    </row>
    <row r="466" spans="1:6" s="45" customFormat="1" hidden="1" x14ac:dyDescent="0.25">
      <c r="A466" s="157" t="s">
        <v>215</v>
      </c>
      <c r="B466" s="80"/>
      <c r="C466" s="83"/>
      <c r="D466" s="83"/>
      <c r="E466" s="83"/>
      <c r="F466" s="83"/>
    </row>
    <row r="467" spans="1:6" s="45" customFormat="1" ht="17.25" hidden="1" customHeight="1" x14ac:dyDescent="0.25">
      <c r="A467" s="157" t="s">
        <v>216</v>
      </c>
      <c r="B467" s="80"/>
      <c r="C467" s="113">
        <v>7000</v>
      </c>
      <c r="D467" s="83"/>
      <c r="E467" s="83"/>
      <c r="F467" s="83"/>
    </row>
    <row r="468" spans="1:6" s="45" customFormat="1" ht="30" hidden="1" x14ac:dyDescent="0.25">
      <c r="A468" s="157" t="s">
        <v>217</v>
      </c>
      <c r="B468" s="80"/>
      <c r="C468" s="113">
        <v>500</v>
      </c>
      <c r="D468" s="83"/>
      <c r="E468" s="83"/>
      <c r="F468" s="83"/>
    </row>
    <row r="469" spans="1:6" s="45" customFormat="1" hidden="1" x14ac:dyDescent="0.25">
      <c r="A469" s="17" t="s">
        <v>218</v>
      </c>
      <c r="B469" s="80"/>
      <c r="C469" s="113">
        <v>9274</v>
      </c>
      <c r="D469" s="83"/>
      <c r="E469" s="83"/>
      <c r="F469" s="83"/>
    </row>
    <row r="470" spans="1:6" hidden="1" x14ac:dyDescent="0.25">
      <c r="A470" s="25" t="s">
        <v>111</v>
      </c>
      <c r="B470" s="7"/>
      <c r="C470" s="113">
        <v>60618</v>
      </c>
      <c r="D470" s="113"/>
      <c r="E470" s="113"/>
      <c r="F470" s="113"/>
    </row>
    <row r="471" spans="1:6" s="45" customFormat="1" hidden="1" x14ac:dyDescent="0.25">
      <c r="A471" s="197" t="s">
        <v>141</v>
      </c>
      <c r="B471" s="154"/>
      <c r="C471" s="113"/>
      <c r="D471" s="83"/>
      <c r="E471" s="83"/>
      <c r="F471" s="83"/>
    </row>
    <row r="472" spans="1:6" s="45" customFormat="1" ht="15.75" hidden="1" customHeight="1" x14ac:dyDescent="0.25">
      <c r="A472" s="18" t="s">
        <v>219</v>
      </c>
      <c r="B472" s="137"/>
      <c r="C472" s="80">
        <f>C465+ROUND(C470*3.2,0)</f>
        <v>210752</v>
      </c>
      <c r="D472" s="86"/>
      <c r="E472" s="86"/>
      <c r="F472" s="310"/>
    </row>
    <row r="473" spans="1:6" s="45" customFormat="1" ht="15.75" hidden="1" customHeight="1" x14ac:dyDescent="0.25">
      <c r="A473" s="16" t="s">
        <v>144</v>
      </c>
      <c r="B473" s="7"/>
      <c r="C473" s="113"/>
      <c r="D473" s="86"/>
      <c r="E473" s="86"/>
      <c r="F473" s="310"/>
    </row>
    <row r="474" spans="1:6" s="45" customFormat="1" ht="15.75" hidden="1" customHeight="1" x14ac:dyDescent="0.25">
      <c r="A474" s="17" t="s">
        <v>113</v>
      </c>
      <c r="B474" s="7"/>
      <c r="C474" s="113">
        <f>SUM(C475,C476,C483,C489,C490,C491,C492)</f>
        <v>28377</v>
      </c>
      <c r="D474" s="86"/>
      <c r="E474" s="86"/>
      <c r="F474" s="310"/>
    </row>
    <row r="475" spans="1:6" s="45" customFormat="1" ht="15.75" hidden="1" customHeight="1" x14ac:dyDescent="0.25">
      <c r="A475" s="17" t="s">
        <v>215</v>
      </c>
      <c r="B475" s="7"/>
      <c r="C475" s="113"/>
      <c r="D475" s="86"/>
      <c r="E475" s="86"/>
      <c r="F475" s="310"/>
    </row>
    <row r="476" spans="1:6" s="45" customFormat="1" ht="15.75" hidden="1" customHeight="1" x14ac:dyDescent="0.25">
      <c r="A476" s="157" t="s">
        <v>220</v>
      </c>
      <c r="B476" s="7"/>
      <c r="C476" s="113">
        <f>C477+C478+C479+C481</f>
        <v>8601</v>
      </c>
      <c r="D476" s="86"/>
      <c r="E476" s="86"/>
      <c r="F476" s="310"/>
    </row>
    <row r="477" spans="1:6" s="45" customFormat="1" ht="19.5" hidden="1" customHeight="1" x14ac:dyDescent="0.25">
      <c r="A477" s="270" t="s">
        <v>221</v>
      </c>
      <c r="B477" s="7"/>
      <c r="C477" s="83">
        <v>5594</v>
      </c>
      <c r="D477" s="86"/>
      <c r="E477" s="86"/>
      <c r="F477" s="310"/>
    </row>
    <row r="478" spans="1:6" s="45" customFormat="1" ht="15.75" hidden="1" customHeight="1" x14ac:dyDescent="0.25">
      <c r="A478" s="270" t="s">
        <v>222</v>
      </c>
      <c r="B478" s="7"/>
      <c r="C478" s="83">
        <v>1678</v>
      </c>
      <c r="D478" s="86"/>
      <c r="E478" s="86"/>
      <c r="F478" s="310"/>
    </row>
    <row r="479" spans="1:6" s="45" customFormat="1" ht="30.75" hidden="1" customHeight="1" x14ac:dyDescent="0.25">
      <c r="A479" s="270" t="s">
        <v>223</v>
      </c>
      <c r="B479" s="7"/>
      <c r="C479" s="83">
        <v>990</v>
      </c>
      <c r="D479" s="86"/>
      <c r="E479" s="86"/>
      <c r="F479" s="310"/>
    </row>
    <row r="480" spans="1:6" s="45" customFormat="1" hidden="1" x14ac:dyDescent="0.25">
      <c r="A480" s="270" t="s">
        <v>224</v>
      </c>
      <c r="B480" s="7"/>
      <c r="C480" s="83">
        <v>115</v>
      </c>
      <c r="D480" s="86"/>
      <c r="E480" s="86"/>
      <c r="F480" s="310"/>
    </row>
    <row r="481" spans="1:6" s="45" customFormat="1" ht="30" hidden="1" x14ac:dyDescent="0.25">
      <c r="A481" s="270" t="s">
        <v>225</v>
      </c>
      <c r="B481" s="7"/>
      <c r="C481" s="83">
        <v>339</v>
      </c>
      <c r="D481" s="86"/>
      <c r="E481" s="86"/>
      <c r="F481" s="310"/>
    </row>
    <row r="482" spans="1:6" s="45" customFormat="1" hidden="1" x14ac:dyDescent="0.25">
      <c r="A482" s="270" t="s">
        <v>224</v>
      </c>
      <c r="B482" s="7"/>
      <c r="C482" s="140">
        <v>44</v>
      </c>
      <c r="D482" s="86"/>
      <c r="E482" s="86"/>
      <c r="F482" s="310"/>
    </row>
    <row r="483" spans="1:6" s="45" customFormat="1" ht="30" hidden="1" customHeight="1" x14ac:dyDescent="0.25">
      <c r="A483" s="157" t="s">
        <v>226</v>
      </c>
      <c r="B483" s="7"/>
      <c r="C483" s="113">
        <f>SUM(C484,C485,C487)</f>
        <v>19776</v>
      </c>
      <c r="D483" s="86"/>
      <c r="E483" s="86"/>
      <c r="F483" s="310"/>
    </row>
    <row r="484" spans="1:6" s="45" customFormat="1" ht="30" hidden="1" x14ac:dyDescent="0.25">
      <c r="A484" s="270" t="s">
        <v>227</v>
      </c>
      <c r="B484" s="7"/>
      <c r="C484" s="113">
        <v>700</v>
      </c>
      <c r="D484" s="86"/>
      <c r="E484" s="86"/>
      <c r="F484" s="310"/>
    </row>
    <row r="485" spans="1:6" s="45" customFormat="1" ht="45" hidden="1" x14ac:dyDescent="0.25">
      <c r="A485" s="270" t="s">
        <v>228</v>
      </c>
      <c r="B485" s="7"/>
      <c r="C485" s="135">
        <v>15835</v>
      </c>
      <c r="D485" s="86"/>
      <c r="E485" s="86"/>
      <c r="F485" s="310"/>
    </row>
    <row r="486" spans="1:6" s="45" customFormat="1" hidden="1" x14ac:dyDescent="0.25">
      <c r="A486" s="270" t="s">
        <v>224</v>
      </c>
      <c r="B486" s="7"/>
      <c r="C486" s="135">
        <v>4109</v>
      </c>
      <c r="D486" s="86"/>
      <c r="E486" s="86"/>
      <c r="F486" s="310"/>
    </row>
    <row r="487" spans="1:6" s="45" customFormat="1" ht="45" hidden="1" x14ac:dyDescent="0.25">
      <c r="A487" s="270" t="s">
        <v>229</v>
      </c>
      <c r="B487" s="7"/>
      <c r="C487" s="135">
        <v>3241</v>
      </c>
      <c r="D487" s="86"/>
      <c r="E487" s="86"/>
      <c r="F487" s="310"/>
    </row>
    <row r="488" spans="1:6" s="45" customFormat="1" hidden="1" x14ac:dyDescent="0.25">
      <c r="A488" s="270" t="s">
        <v>224</v>
      </c>
      <c r="B488" s="7"/>
      <c r="C488" s="135">
        <v>2220</v>
      </c>
      <c r="D488" s="86"/>
      <c r="E488" s="86"/>
      <c r="F488" s="310"/>
    </row>
    <row r="489" spans="1:6" s="45" customFormat="1" ht="31.5" hidden="1" customHeight="1" x14ac:dyDescent="0.25">
      <c r="A489" s="157" t="s">
        <v>230</v>
      </c>
      <c r="B489" s="7"/>
      <c r="C489" s="113"/>
      <c r="D489" s="86"/>
      <c r="E489" s="86"/>
      <c r="F489" s="310"/>
    </row>
    <row r="490" spans="1:6" s="45" customFormat="1" ht="30" hidden="1" x14ac:dyDescent="0.25">
      <c r="A490" s="17" t="s">
        <v>231</v>
      </c>
      <c r="B490" s="7"/>
      <c r="C490" s="113"/>
      <c r="D490" s="86"/>
      <c r="E490" s="86"/>
      <c r="F490" s="310"/>
    </row>
    <row r="491" spans="1:6" s="45" customFormat="1" ht="15.75" hidden="1" customHeight="1" x14ac:dyDescent="0.25">
      <c r="A491" s="157" t="s">
        <v>232</v>
      </c>
      <c r="B491" s="7"/>
      <c r="C491" s="113"/>
      <c r="D491" s="86"/>
      <c r="E491" s="86"/>
      <c r="F491" s="310"/>
    </row>
    <row r="492" spans="1:6" s="45" customFormat="1" ht="15.75" hidden="1" customHeight="1" x14ac:dyDescent="0.25">
      <c r="A492" s="17" t="s">
        <v>233</v>
      </c>
      <c r="B492" s="7"/>
      <c r="C492" s="113"/>
      <c r="D492" s="86"/>
      <c r="E492" s="86"/>
      <c r="F492" s="310"/>
    </row>
    <row r="493" spans="1:6" s="45" customFormat="1" hidden="1" x14ac:dyDescent="0.25">
      <c r="A493" s="25" t="s">
        <v>111</v>
      </c>
      <c r="B493" s="80"/>
      <c r="C493" s="83"/>
      <c r="D493" s="86"/>
      <c r="E493" s="86"/>
      <c r="F493" s="310"/>
    </row>
    <row r="494" spans="1:6" s="45" customFormat="1" hidden="1" x14ac:dyDescent="0.25">
      <c r="A494" s="197" t="s">
        <v>141</v>
      </c>
      <c r="B494" s="80"/>
      <c r="C494" s="140"/>
      <c r="D494" s="86"/>
      <c r="E494" s="86"/>
      <c r="F494" s="310"/>
    </row>
    <row r="495" spans="1:6" ht="30" hidden="1" x14ac:dyDescent="0.25">
      <c r="A495" s="25" t="s">
        <v>112</v>
      </c>
      <c r="B495" s="7"/>
      <c r="C495" s="113">
        <v>17404</v>
      </c>
      <c r="D495" s="113"/>
      <c r="E495" s="113"/>
      <c r="F495" s="113"/>
    </row>
    <row r="496" spans="1:6" s="45" customFormat="1" ht="15.75" hidden="1" customHeight="1" x14ac:dyDescent="0.25">
      <c r="A496" s="25" t="s">
        <v>234</v>
      </c>
      <c r="B496" s="7"/>
      <c r="C496" s="113"/>
      <c r="D496" s="86"/>
      <c r="E496" s="86"/>
      <c r="F496" s="310"/>
    </row>
    <row r="497" spans="1:6" s="45" customFormat="1" hidden="1" x14ac:dyDescent="0.25">
      <c r="A497" s="269" t="s">
        <v>235</v>
      </c>
      <c r="B497" s="7"/>
      <c r="C497" s="113"/>
      <c r="D497" s="86"/>
      <c r="E497" s="86"/>
      <c r="F497" s="310"/>
    </row>
    <row r="498" spans="1:6" s="45" customFormat="1" hidden="1" x14ac:dyDescent="0.25">
      <c r="A498" s="15" t="s">
        <v>143</v>
      </c>
      <c r="B498" s="7"/>
      <c r="C498" s="104">
        <f>C474+ROUND(C493*3.2,0)+C495</f>
        <v>45781</v>
      </c>
      <c r="D498" s="86"/>
      <c r="E498" s="86"/>
      <c r="F498" s="310"/>
    </row>
    <row r="499" spans="1:6" s="45" customFormat="1" hidden="1" x14ac:dyDescent="0.25">
      <c r="A499" s="311" t="s">
        <v>142</v>
      </c>
      <c r="B499" s="7"/>
      <c r="C499" s="104">
        <f>SUM(C472,C498)</f>
        <v>256533</v>
      </c>
      <c r="D499" s="86"/>
      <c r="E499" s="86"/>
      <c r="F499" s="310"/>
    </row>
    <row r="500" spans="1:6" hidden="1" x14ac:dyDescent="0.25">
      <c r="A500" s="98" t="s">
        <v>7</v>
      </c>
      <c r="B500" s="316"/>
      <c r="C500" s="316"/>
      <c r="D500" s="113"/>
      <c r="E500" s="113"/>
      <c r="F500" s="113"/>
    </row>
    <row r="501" spans="1:6" hidden="1" x14ac:dyDescent="0.25">
      <c r="A501" s="21" t="s">
        <v>74</v>
      </c>
      <c r="B501" s="7"/>
      <c r="C501" s="316"/>
      <c r="D501" s="113"/>
      <c r="E501" s="113"/>
      <c r="F501" s="113"/>
    </row>
    <row r="502" spans="1:6" hidden="1" x14ac:dyDescent="0.25">
      <c r="A502" s="160" t="s">
        <v>37</v>
      </c>
      <c r="B502" s="9">
        <v>240</v>
      </c>
      <c r="C502" s="113">
        <v>1560</v>
      </c>
      <c r="D502" s="13">
        <v>8</v>
      </c>
      <c r="E502" s="113">
        <f>ROUND(F502/B502,0)</f>
        <v>52</v>
      </c>
      <c r="F502" s="113">
        <f>ROUND(C502*D502,0)</f>
        <v>12480</v>
      </c>
    </row>
    <row r="503" spans="1:6" hidden="1" x14ac:dyDescent="0.25">
      <c r="A503" s="160" t="s">
        <v>26</v>
      </c>
      <c r="B503" s="9">
        <v>240</v>
      </c>
      <c r="C503" s="113">
        <v>240</v>
      </c>
      <c r="D503" s="13">
        <v>8</v>
      </c>
      <c r="E503" s="113">
        <f>ROUND(F503/B503,0)</f>
        <v>8</v>
      </c>
      <c r="F503" s="113">
        <f>ROUND(C503*D503,0)</f>
        <v>1920</v>
      </c>
    </row>
    <row r="504" spans="1:6" ht="18.75" hidden="1" customHeight="1" x14ac:dyDescent="0.25">
      <c r="A504" s="92" t="s">
        <v>134</v>
      </c>
      <c r="B504" s="7"/>
      <c r="C504" s="123">
        <f>C502+C503</f>
        <v>1800</v>
      </c>
      <c r="D504" s="268">
        <f>D502</f>
        <v>8</v>
      </c>
      <c r="E504" s="123">
        <f t="shared" ref="E504:F504" si="36">E502+E503</f>
        <v>60</v>
      </c>
      <c r="F504" s="123">
        <f t="shared" si="36"/>
        <v>14400</v>
      </c>
    </row>
    <row r="505" spans="1:6" ht="18.75" hidden="1" customHeight="1" x14ac:dyDescent="0.25">
      <c r="A505" s="165" t="s">
        <v>109</v>
      </c>
      <c r="B505" s="29"/>
      <c r="C505" s="155">
        <f t="shared" ref="C505" si="37">C504</f>
        <v>1800</v>
      </c>
      <c r="D505" s="8">
        <f t="shared" ref="D505:F505" si="38">D504</f>
        <v>8</v>
      </c>
      <c r="E505" s="155">
        <f t="shared" si="38"/>
        <v>60</v>
      </c>
      <c r="F505" s="155">
        <f t="shared" si="38"/>
        <v>14400</v>
      </c>
    </row>
    <row r="506" spans="1:6" ht="15.75" hidden="1" thickBot="1" x14ac:dyDescent="0.3">
      <c r="A506" s="87" t="s">
        <v>10</v>
      </c>
      <c r="B506" s="118"/>
      <c r="C506" s="118"/>
      <c r="D506" s="118"/>
      <c r="E506" s="118"/>
      <c r="F506" s="118"/>
    </row>
    <row r="507" spans="1:6" ht="18.75" hidden="1" customHeight="1" x14ac:dyDescent="0.25">
      <c r="A507" s="317" t="s">
        <v>123</v>
      </c>
      <c r="B507" s="105"/>
      <c r="C507" s="113"/>
      <c r="D507" s="113"/>
      <c r="E507" s="113"/>
      <c r="F507" s="113"/>
    </row>
    <row r="508" spans="1:6" s="45" customFormat="1" ht="18.75" hidden="1" customHeight="1" x14ac:dyDescent="0.25">
      <c r="A508" s="16" t="s">
        <v>214</v>
      </c>
      <c r="B508" s="16"/>
      <c r="C508" s="290"/>
      <c r="D508" s="83"/>
      <c r="E508" s="83"/>
      <c r="F508" s="83"/>
    </row>
    <row r="509" spans="1:6" s="45" customFormat="1" hidden="1" x14ac:dyDescent="0.25">
      <c r="A509" s="17" t="s">
        <v>113</v>
      </c>
      <c r="B509" s="80"/>
      <c r="C509" s="83">
        <f>SUM(C510,C511,C512,C513)</f>
        <v>8490</v>
      </c>
      <c r="D509" s="83"/>
      <c r="E509" s="83"/>
      <c r="F509" s="83"/>
    </row>
    <row r="510" spans="1:6" s="45" customFormat="1" hidden="1" x14ac:dyDescent="0.25">
      <c r="A510" s="157" t="s">
        <v>215</v>
      </c>
      <c r="B510" s="80"/>
      <c r="C510" s="83"/>
      <c r="D510" s="83"/>
      <c r="E510" s="83"/>
      <c r="F510" s="83"/>
    </row>
    <row r="511" spans="1:6" s="45" customFormat="1" ht="17.25" hidden="1" customHeight="1" x14ac:dyDescent="0.25">
      <c r="A511" s="157" t="s">
        <v>216</v>
      </c>
      <c r="B511" s="80"/>
      <c r="C511" s="113">
        <v>438</v>
      </c>
      <c r="D511" s="83"/>
      <c r="E511" s="83"/>
      <c r="F511" s="83"/>
    </row>
    <row r="512" spans="1:6" s="45" customFormat="1" ht="30" hidden="1" x14ac:dyDescent="0.25">
      <c r="A512" s="157" t="s">
        <v>217</v>
      </c>
      <c r="B512" s="80"/>
      <c r="C512" s="113">
        <v>174</v>
      </c>
      <c r="D512" s="83"/>
      <c r="E512" s="83"/>
      <c r="F512" s="83"/>
    </row>
    <row r="513" spans="1:6" s="45" customFormat="1" hidden="1" x14ac:dyDescent="0.25">
      <c r="A513" s="17" t="s">
        <v>218</v>
      </c>
      <c r="B513" s="80"/>
      <c r="C513" s="113">
        <v>7878</v>
      </c>
      <c r="D513" s="83"/>
      <c r="E513" s="83"/>
      <c r="F513" s="83"/>
    </row>
    <row r="514" spans="1:6" hidden="1" x14ac:dyDescent="0.25">
      <c r="A514" s="25" t="s">
        <v>111</v>
      </c>
      <c r="B514" s="7"/>
      <c r="C514" s="113">
        <f>C515+C516</f>
        <v>44487.176470588238</v>
      </c>
      <c r="D514" s="113"/>
      <c r="E514" s="113"/>
      <c r="F514" s="113"/>
    </row>
    <row r="515" spans="1:6" hidden="1" x14ac:dyDescent="0.25">
      <c r="A515" s="25" t="s">
        <v>298</v>
      </c>
      <c r="B515" s="103"/>
      <c r="C515" s="113">
        <v>39546</v>
      </c>
      <c r="D515" s="113"/>
      <c r="E515" s="113"/>
      <c r="F515" s="113"/>
    </row>
    <row r="516" spans="1:6" hidden="1" x14ac:dyDescent="0.25">
      <c r="A516" s="25" t="s">
        <v>300</v>
      </c>
      <c r="B516" s="103"/>
      <c r="C516" s="142">
        <f>C517/8.5</f>
        <v>4941.1764705882351</v>
      </c>
      <c r="D516" s="113"/>
      <c r="E516" s="113"/>
      <c r="F516" s="113"/>
    </row>
    <row r="517" spans="1:6" s="45" customFormat="1" hidden="1" x14ac:dyDescent="0.25">
      <c r="A517" s="197" t="s">
        <v>299</v>
      </c>
      <c r="B517" s="154"/>
      <c r="C517" s="113">
        <v>42000</v>
      </c>
      <c r="D517" s="83"/>
      <c r="E517" s="83"/>
      <c r="F517" s="83"/>
    </row>
    <row r="518" spans="1:6" s="45" customFormat="1" ht="15.75" hidden="1" customHeight="1" x14ac:dyDescent="0.25">
      <c r="A518" s="18" t="s">
        <v>219</v>
      </c>
      <c r="B518" s="137"/>
      <c r="C518" s="80">
        <f>C509+ROUND(C515*3.2,0)+C517/3.9</f>
        <v>145806.23076923078</v>
      </c>
      <c r="D518" s="86"/>
      <c r="E518" s="86"/>
      <c r="F518" s="310"/>
    </row>
    <row r="519" spans="1:6" s="45" customFormat="1" ht="15.75" hidden="1" customHeight="1" x14ac:dyDescent="0.25">
      <c r="A519" s="16" t="s">
        <v>144</v>
      </c>
      <c r="B519" s="7"/>
      <c r="C519" s="113"/>
      <c r="D519" s="86"/>
      <c r="E519" s="86"/>
      <c r="F519" s="310"/>
    </row>
    <row r="520" spans="1:6" s="45" customFormat="1" ht="15.75" hidden="1" customHeight="1" x14ac:dyDescent="0.25">
      <c r="A520" s="17" t="s">
        <v>113</v>
      </c>
      <c r="B520" s="7"/>
      <c r="C520" s="113">
        <f>SUM(C521,C522,C529,C535,C536,C537,C538)</f>
        <v>26403</v>
      </c>
      <c r="D520" s="86"/>
      <c r="E520" s="86"/>
      <c r="F520" s="310"/>
    </row>
    <row r="521" spans="1:6" s="45" customFormat="1" ht="15.75" hidden="1" customHeight="1" x14ac:dyDescent="0.25">
      <c r="A521" s="17" t="s">
        <v>215</v>
      </c>
      <c r="B521" s="7"/>
      <c r="C521" s="113"/>
      <c r="D521" s="86"/>
      <c r="E521" s="86"/>
      <c r="F521" s="310"/>
    </row>
    <row r="522" spans="1:6" s="45" customFormat="1" ht="15.75" hidden="1" customHeight="1" x14ac:dyDescent="0.25">
      <c r="A522" s="157" t="s">
        <v>220</v>
      </c>
      <c r="B522" s="7"/>
      <c r="C522" s="113">
        <f>C523+C524+C525+C527</f>
        <v>6520</v>
      </c>
      <c r="D522" s="86"/>
      <c r="E522" s="86"/>
      <c r="F522" s="310"/>
    </row>
    <row r="523" spans="1:6" s="45" customFormat="1" ht="19.5" hidden="1" customHeight="1" x14ac:dyDescent="0.25">
      <c r="A523" s="270" t="s">
        <v>221</v>
      </c>
      <c r="B523" s="7"/>
      <c r="C523" s="83">
        <v>4104</v>
      </c>
      <c r="D523" s="86"/>
      <c r="E523" s="86"/>
      <c r="F523" s="310"/>
    </row>
    <row r="524" spans="1:6" s="45" customFormat="1" ht="15.75" hidden="1" customHeight="1" x14ac:dyDescent="0.25">
      <c r="A524" s="270" t="s">
        <v>222</v>
      </c>
      <c r="B524" s="7"/>
      <c r="C524" s="83">
        <v>1231</v>
      </c>
      <c r="D524" s="86"/>
      <c r="E524" s="86"/>
      <c r="F524" s="310"/>
    </row>
    <row r="525" spans="1:6" s="45" customFormat="1" ht="30.75" hidden="1" customHeight="1" x14ac:dyDescent="0.25">
      <c r="A525" s="270" t="s">
        <v>223</v>
      </c>
      <c r="B525" s="7"/>
      <c r="C525" s="83">
        <v>864</v>
      </c>
      <c r="D525" s="86"/>
      <c r="E525" s="86"/>
      <c r="F525" s="310"/>
    </row>
    <row r="526" spans="1:6" s="45" customFormat="1" hidden="1" x14ac:dyDescent="0.25">
      <c r="A526" s="270" t="s">
        <v>224</v>
      </c>
      <c r="B526" s="7"/>
      <c r="C526" s="83">
        <v>90</v>
      </c>
      <c r="D526" s="86"/>
      <c r="E526" s="86"/>
      <c r="F526" s="310"/>
    </row>
    <row r="527" spans="1:6" s="45" customFormat="1" ht="30" hidden="1" x14ac:dyDescent="0.25">
      <c r="A527" s="270" t="s">
        <v>225</v>
      </c>
      <c r="B527" s="7"/>
      <c r="C527" s="83">
        <v>321</v>
      </c>
      <c r="D527" s="86"/>
      <c r="E527" s="86"/>
      <c r="F527" s="310"/>
    </row>
    <row r="528" spans="1:6" s="45" customFormat="1" hidden="1" x14ac:dyDescent="0.25">
      <c r="A528" s="270" t="s">
        <v>224</v>
      </c>
      <c r="B528" s="7"/>
      <c r="C528" s="140">
        <v>44</v>
      </c>
      <c r="D528" s="86"/>
      <c r="E528" s="86"/>
      <c r="F528" s="310"/>
    </row>
    <row r="529" spans="1:6" s="45" customFormat="1" ht="30" hidden="1" customHeight="1" x14ac:dyDescent="0.25">
      <c r="A529" s="157" t="s">
        <v>226</v>
      </c>
      <c r="B529" s="7"/>
      <c r="C529" s="113">
        <f>SUM(C530,C531,C533)</f>
        <v>19883</v>
      </c>
      <c r="D529" s="86"/>
      <c r="E529" s="86"/>
      <c r="F529" s="310"/>
    </row>
    <row r="530" spans="1:6" s="45" customFormat="1" ht="30" hidden="1" x14ac:dyDescent="0.25">
      <c r="A530" s="270" t="s">
        <v>227</v>
      </c>
      <c r="B530" s="7"/>
      <c r="C530" s="113">
        <v>3528</v>
      </c>
      <c r="D530" s="86"/>
      <c r="E530" s="86"/>
      <c r="F530" s="310"/>
    </row>
    <row r="531" spans="1:6" s="45" customFormat="1" ht="45" hidden="1" x14ac:dyDescent="0.25">
      <c r="A531" s="270" t="s">
        <v>228</v>
      </c>
      <c r="B531" s="7"/>
      <c r="C531" s="135">
        <v>15750</v>
      </c>
      <c r="D531" s="86"/>
      <c r="E531" s="86"/>
      <c r="F531" s="310"/>
    </row>
    <row r="532" spans="1:6" s="45" customFormat="1" hidden="1" x14ac:dyDescent="0.25">
      <c r="A532" s="270" t="s">
        <v>224</v>
      </c>
      <c r="B532" s="7"/>
      <c r="C532" s="135">
        <v>3100</v>
      </c>
      <c r="D532" s="86"/>
      <c r="E532" s="86"/>
      <c r="F532" s="310"/>
    </row>
    <row r="533" spans="1:6" s="45" customFormat="1" ht="45" hidden="1" x14ac:dyDescent="0.25">
      <c r="A533" s="270" t="s">
        <v>229</v>
      </c>
      <c r="B533" s="7"/>
      <c r="C533" s="135">
        <v>605</v>
      </c>
      <c r="D533" s="86"/>
      <c r="E533" s="86"/>
      <c r="F533" s="310"/>
    </row>
    <row r="534" spans="1:6" s="45" customFormat="1" hidden="1" x14ac:dyDescent="0.25">
      <c r="A534" s="270" t="s">
        <v>224</v>
      </c>
      <c r="B534" s="7"/>
      <c r="C534" s="135">
        <v>462</v>
      </c>
      <c r="D534" s="86"/>
      <c r="E534" s="86"/>
      <c r="F534" s="310"/>
    </row>
    <row r="535" spans="1:6" s="45" customFormat="1" ht="31.5" hidden="1" customHeight="1" x14ac:dyDescent="0.25">
      <c r="A535" s="157" t="s">
        <v>230</v>
      </c>
      <c r="B535" s="7"/>
      <c r="C535" s="113"/>
      <c r="D535" s="86"/>
      <c r="E535" s="86"/>
      <c r="F535" s="310"/>
    </row>
    <row r="536" spans="1:6" s="45" customFormat="1" ht="30" hidden="1" x14ac:dyDescent="0.25">
      <c r="A536" s="17" t="s">
        <v>231</v>
      </c>
      <c r="B536" s="7"/>
      <c r="C536" s="113"/>
      <c r="D536" s="86"/>
      <c r="E536" s="86"/>
      <c r="F536" s="310"/>
    </row>
    <row r="537" spans="1:6" s="45" customFormat="1" ht="15.75" hidden="1" customHeight="1" x14ac:dyDescent="0.25">
      <c r="A537" s="157" t="s">
        <v>232</v>
      </c>
      <c r="B537" s="7"/>
      <c r="C537" s="113"/>
      <c r="D537" s="86"/>
      <c r="E537" s="86"/>
      <c r="F537" s="310"/>
    </row>
    <row r="538" spans="1:6" s="45" customFormat="1" ht="15.75" hidden="1" customHeight="1" x14ac:dyDescent="0.25">
      <c r="A538" s="17" t="s">
        <v>233</v>
      </c>
      <c r="B538" s="7"/>
      <c r="C538" s="113"/>
      <c r="D538" s="86"/>
      <c r="E538" s="86"/>
      <c r="F538" s="310"/>
    </row>
    <row r="539" spans="1:6" s="45" customFormat="1" hidden="1" x14ac:dyDescent="0.25">
      <c r="A539" s="25" t="s">
        <v>111</v>
      </c>
      <c r="B539" s="80"/>
      <c r="C539" s="83"/>
      <c r="D539" s="86"/>
      <c r="E539" s="86"/>
      <c r="F539" s="310"/>
    </row>
    <row r="540" spans="1:6" s="45" customFormat="1" hidden="1" x14ac:dyDescent="0.25">
      <c r="A540" s="197" t="s">
        <v>141</v>
      </c>
      <c r="B540" s="80"/>
      <c r="C540" s="140"/>
      <c r="D540" s="86"/>
      <c r="E540" s="86"/>
      <c r="F540" s="310"/>
    </row>
    <row r="541" spans="1:6" ht="30" hidden="1" x14ac:dyDescent="0.25">
      <c r="A541" s="25" t="s">
        <v>112</v>
      </c>
      <c r="B541" s="7"/>
      <c r="C541" s="113">
        <v>11976</v>
      </c>
      <c r="D541" s="113"/>
      <c r="E541" s="113"/>
      <c r="F541" s="113"/>
    </row>
    <row r="542" spans="1:6" s="45" customFormat="1" ht="15.75" hidden="1" customHeight="1" x14ac:dyDescent="0.25">
      <c r="A542" s="25" t="s">
        <v>234</v>
      </c>
      <c r="B542" s="7"/>
      <c r="C542" s="113"/>
      <c r="D542" s="86"/>
      <c r="E542" s="86"/>
      <c r="F542" s="310"/>
    </row>
    <row r="543" spans="1:6" s="45" customFormat="1" hidden="1" x14ac:dyDescent="0.25">
      <c r="A543" s="269" t="s">
        <v>235</v>
      </c>
      <c r="B543" s="7"/>
      <c r="C543" s="113"/>
      <c r="D543" s="86"/>
      <c r="E543" s="86"/>
      <c r="F543" s="310"/>
    </row>
    <row r="544" spans="1:6" s="45" customFormat="1" hidden="1" x14ac:dyDescent="0.25">
      <c r="A544" s="15" t="s">
        <v>143</v>
      </c>
      <c r="B544" s="7"/>
      <c r="C544" s="104">
        <f>C520+ROUND(C539*3.2,0)+C541</f>
        <v>38379</v>
      </c>
      <c r="D544" s="86"/>
      <c r="E544" s="86"/>
      <c r="F544" s="310"/>
    </row>
    <row r="545" spans="1:6" s="45" customFormat="1" hidden="1" x14ac:dyDescent="0.25">
      <c r="A545" s="311" t="s">
        <v>142</v>
      </c>
      <c r="B545" s="7"/>
      <c r="C545" s="104">
        <f>SUM(C518,C544)</f>
        <v>184185.23076923078</v>
      </c>
      <c r="D545" s="86"/>
      <c r="E545" s="86"/>
      <c r="F545" s="310"/>
    </row>
    <row r="546" spans="1:6" hidden="1" x14ac:dyDescent="0.25">
      <c r="A546" s="98" t="s">
        <v>7</v>
      </c>
      <c r="B546" s="316"/>
      <c r="C546" s="316"/>
      <c r="D546" s="113"/>
      <c r="E546" s="113"/>
      <c r="F546" s="113"/>
    </row>
    <row r="547" spans="1:6" hidden="1" x14ac:dyDescent="0.25">
      <c r="A547" s="21" t="s">
        <v>74</v>
      </c>
      <c r="B547" s="7"/>
      <c r="C547" s="316"/>
      <c r="D547" s="113"/>
      <c r="E547" s="113"/>
      <c r="F547" s="113"/>
    </row>
    <row r="548" spans="1:6" hidden="1" x14ac:dyDescent="0.25">
      <c r="A548" s="160" t="s">
        <v>37</v>
      </c>
      <c r="B548" s="9">
        <v>240</v>
      </c>
      <c r="C548" s="113">
        <v>1250</v>
      </c>
      <c r="D548" s="13">
        <v>8</v>
      </c>
      <c r="E548" s="113">
        <f>ROUND(F548/B548,0)</f>
        <v>42</v>
      </c>
      <c r="F548" s="113">
        <f>ROUND(C548*D548,0)</f>
        <v>10000</v>
      </c>
    </row>
    <row r="549" spans="1:6" ht="18.75" hidden="1" customHeight="1" x14ac:dyDescent="0.25">
      <c r="A549" s="92" t="s">
        <v>134</v>
      </c>
      <c r="B549" s="7"/>
      <c r="C549" s="123">
        <f>C548</f>
        <v>1250</v>
      </c>
      <c r="D549" s="268">
        <f>D548</f>
        <v>8</v>
      </c>
      <c r="E549" s="123">
        <f>E548</f>
        <v>42</v>
      </c>
      <c r="F549" s="123">
        <f>F548</f>
        <v>10000</v>
      </c>
    </row>
    <row r="550" spans="1:6" ht="18.75" hidden="1" customHeight="1" x14ac:dyDescent="0.25">
      <c r="A550" s="165" t="s">
        <v>109</v>
      </c>
      <c r="B550" s="29"/>
      <c r="C550" s="104">
        <f t="shared" ref="C550" si="39">C549</f>
        <v>1250</v>
      </c>
      <c r="D550" s="8">
        <f t="shared" ref="D550:F550" si="40">D549</f>
        <v>8</v>
      </c>
      <c r="E550" s="104">
        <f t="shared" si="40"/>
        <v>42</v>
      </c>
      <c r="F550" s="104">
        <f t="shared" si="40"/>
        <v>10000</v>
      </c>
    </row>
    <row r="551" spans="1:6" ht="15.75" hidden="1" thickBot="1" x14ac:dyDescent="0.3">
      <c r="A551" s="318" t="s">
        <v>10</v>
      </c>
      <c r="B551" s="319"/>
      <c r="C551" s="319"/>
      <c r="D551" s="319"/>
      <c r="E551" s="319"/>
      <c r="F551" s="319"/>
    </row>
    <row r="552" spans="1:6" hidden="1" x14ac:dyDescent="0.25">
      <c r="A552" s="314"/>
      <c r="B552" s="116"/>
      <c r="C552" s="147"/>
      <c r="D552" s="147"/>
      <c r="E552" s="147"/>
      <c r="F552" s="147"/>
    </row>
    <row r="553" spans="1:6" hidden="1" x14ac:dyDescent="0.25">
      <c r="A553" s="315" t="s">
        <v>124</v>
      </c>
      <c r="B553" s="12"/>
      <c r="C553" s="113"/>
      <c r="D553" s="113"/>
      <c r="E553" s="113"/>
      <c r="F553" s="313"/>
    </row>
    <row r="554" spans="1:6" s="45" customFormat="1" ht="18.75" hidden="1" customHeight="1" x14ac:dyDescent="0.25">
      <c r="A554" s="16" t="s">
        <v>214</v>
      </c>
      <c r="B554" s="16"/>
      <c r="C554" s="290"/>
      <c r="D554" s="83"/>
      <c r="E554" s="83"/>
      <c r="F554" s="83"/>
    </row>
    <row r="555" spans="1:6" s="45" customFormat="1" hidden="1" x14ac:dyDescent="0.25">
      <c r="A555" s="17" t="s">
        <v>113</v>
      </c>
      <c r="B555" s="80"/>
      <c r="C555" s="83">
        <f>SUM(C556,C557,C558,C559)</f>
        <v>44785</v>
      </c>
      <c r="D555" s="83"/>
      <c r="E555" s="83"/>
      <c r="F555" s="83"/>
    </row>
    <row r="556" spans="1:6" s="45" customFormat="1" hidden="1" x14ac:dyDescent="0.25">
      <c r="A556" s="157" t="s">
        <v>215</v>
      </c>
      <c r="B556" s="80"/>
      <c r="C556" s="83"/>
      <c r="D556" s="83"/>
      <c r="E556" s="83"/>
      <c r="F556" s="83"/>
    </row>
    <row r="557" spans="1:6" s="45" customFormat="1" ht="17.25" hidden="1" customHeight="1" x14ac:dyDescent="0.25">
      <c r="A557" s="157" t="s">
        <v>216</v>
      </c>
      <c r="B557" s="80"/>
      <c r="C557" s="113">
        <v>10000</v>
      </c>
      <c r="D557" s="83"/>
      <c r="E557" s="83"/>
      <c r="F557" s="83"/>
    </row>
    <row r="558" spans="1:6" s="45" customFormat="1" ht="30" hidden="1" x14ac:dyDescent="0.25">
      <c r="A558" s="157" t="s">
        <v>217</v>
      </c>
      <c r="B558" s="80"/>
      <c r="C558" s="113"/>
      <c r="D558" s="83"/>
      <c r="E558" s="83"/>
      <c r="F558" s="83"/>
    </row>
    <row r="559" spans="1:6" s="45" customFormat="1" hidden="1" x14ac:dyDescent="0.25">
      <c r="A559" s="17" t="s">
        <v>218</v>
      </c>
      <c r="B559" s="80"/>
      <c r="C559" s="113">
        <v>34785</v>
      </c>
      <c r="D559" s="83"/>
      <c r="E559" s="83"/>
      <c r="F559" s="83"/>
    </row>
    <row r="560" spans="1:6" hidden="1" x14ac:dyDescent="0.25">
      <c r="A560" s="25" t="s">
        <v>111</v>
      </c>
      <c r="B560" s="7"/>
      <c r="C560" s="113">
        <f>C561+C562</f>
        <v>195549.35294117648</v>
      </c>
      <c r="D560" s="320"/>
      <c r="E560" s="113"/>
      <c r="F560" s="113"/>
    </row>
    <row r="561" spans="1:6" hidden="1" x14ac:dyDescent="0.25">
      <c r="A561" s="25" t="s">
        <v>298</v>
      </c>
      <c r="B561" s="103"/>
      <c r="C561" s="113">
        <v>194917</v>
      </c>
      <c r="D561" s="320"/>
      <c r="E561" s="113"/>
      <c r="F561" s="113"/>
    </row>
    <row r="562" spans="1:6" hidden="1" x14ac:dyDescent="0.25">
      <c r="A562" s="25" t="s">
        <v>300</v>
      </c>
      <c r="B562" s="103"/>
      <c r="C562" s="142">
        <f>C563/8.5</f>
        <v>632.35294117647061</v>
      </c>
      <c r="D562" s="320"/>
      <c r="E562" s="113"/>
      <c r="F562" s="113"/>
    </row>
    <row r="563" spans="1:6" s="45" customFormat="1" hidden="1" x14ac:dyDescent="0.25">
      <c r="A563" s="197" t="s">
        <v>299</v>
      </c>
      <c r="B563" s="154"/>
      <c r="C563" s="113">
        <v>5375</v>
      </c>
      <c r="D563" s="83"/>
      <c r="E563" s="83"/>
      <c r="F563" s="83"/>
    </row>
    <row r="564" spans="1:6" s="45" customFormat="1" ht="15.75" hidden="1" customHeight="1" x14ac:dyDescent="0.25">
      <c r="A564" s="18" t="s">
        <v>219</v>
      </c>
      <c r="B564" s="137"/>
      <c r="C564" s="80">
        <f>C555+ROUND(C561*3.2,0)+C563/3.9</f>
        <v>669897.20512820513</v>
      </c>
      <c r="D564" s="86"/>
      <c r="E564" s="86"/>
      <c r="F564" s="310"/>
    </row>
    <row r="565" spans="1:6" s="45" customFormat="1" ht="15.75" hidden="1" customHeight="1" x14ac:dyDescent="0.25">
      <c r="A565" s="16" t="s">
        <v>144</v>
      </c>
      <c r="B565" s="7"/>
      <c r="C565" s="113"/>
      <c r="D565" s="86"/>
      <c r="E565" s="86"/>
      <c r="F565" s="310"/>
    </row>
    <row r="566" spans="1:6" s="45" customFormat="1" ht="15.75" hidden="1" customHeight="1" x14ac:dyDescent="0.25">
      <c r="A566" s="17" t="s">
        <v>113</v>
      </c>
      <c r="B566" s="7"/>
      <c r="C566" s="113">
        <f>SUM(C567,C568,C575,C581,C582,C583,C584)</f>
        <v>33938</v>
      </c>
      <c r="D566" s="86"/>
      <c r="E566" s="86"/>
      <c r="F566" s="310"/>
    </row>
    <row r="567" spans="1:6" s="45" customFormat="1" ht="15.75" hidden="1" customHeight="1" x14ac:dyDescent="0.25">
      <c r="A567" s="17" t="s">
        <v>215</v>
      </c>
      <c r="B567" s="7"/>
      <c r="C567" s="113"/>
      <c r="D567" s="86"/>
      <c r="E567" s="86"/>
      <c r="F567" s="310"/>
    </row>
    <row r="568" spans="1:6" s="45" customFormat="1" ht="15.75" hidden="1" customHeight="1" x14ac:dyDescent="0.25">
      <c r="A568" s="157" t="s">
        <v>220</v>
      </c>
      <c r="B568" s="7"/>
      <c r="C568" s="113">
        <f>C569+C570+C571+C573</f>
        <v>27938</v>
      </c>
      <c r="D568" s="86"/>
      <c r="E568" s="86"/>
      <c r="F568" s="310"/>
    </row>
    <row r="569" spans="1:6" s="45" customFormat="1" ht="19.5" hidden="1" customHeight="1" x14ac:dyDescent="0.25">
      <c r="A569" s="270" t="s">
        <v>221</v>
      </c>
      <c r="B569" s="7"/>
      <c r="C569" s="83">
        <v>21491</v>
      </c>
      <c r="D569" s="86"/>
      <c r="E569" s="86"/>
      <c r="F569" s="310"/>
    </row>
    <row r="570" spans="1:6" s="45" customFormat="1" ht="15.75" hidden="1" customHeight="1" x14ac:dyDescent="0.25">
      <c r="A570" s="270" t="s">
        <v>222</v>
      </c>
      <c r="B570" s="7"/>
      <c r="C570" s="83">
        <v>6447</v>
      </c>
      <c r="D570" s="86"/>
      <c r="E570" s="86"/>
      <c r="F570" s="310"/>
    </row>
    <row r="571" spans="1:6" s="45" customFormat="1" ht="30.75" hidden="1" customHeight="1" x14ac:dyDescent="0.25">
      <c r="A571" s="270" t="s">
        <v>223</v>
      </c>
      <c r="B571" s="7"/>
      <c r="C571" s="83"/>
      <c r="D571" s="86"/>
      <c r="E571" s="86"/>
      <c r="F571" s="310"/>
    </row>
    <row r="572" spans="1:6" s="45" customFormat="1" hidden="1" x14ac:dyDescent="0.25">
      <c r="A572" s="270" t="s">
        <v>224</v>
      </c>
      <c r="B572" s="7"/>
      <c r="C572" s="83"/>
      <c r="D572" s="86"/>
      <c r="E572" s="86"/>
      <c r="F572" s="310"/>
    </row>
    <row r="573" spans="1:6" s="45" customFormat="1" ht="30" hidden="1" x14ac:dyDescent="0.25">
      <c r="A573" s="270" t="s">
        <v>225</v>
      </c>
      <c r="B573" s="7"/>
      <c r="C573" s="83"/>
      <c r="D573" s="86"/>
      <c r="E573" s="86"/>
      <c r="F573" s="310"/>
    </row>
    <row r="574" spans="1:6" s="45" customFormat="1" hidden="1" x14ac:dyDescent="0.25">
      <c r="A574" s="270" t="s">
        <v>224</v>
      </c>
      <c r="B574" s="7"/>
      <c r="C574" s="140"/>
      <c r="D574" s="86"/>
      <c r="E574" s="86"/>
      <c r="F574" s="310"/>
    </row>
    <row r="575" spans="1:6" s="45" customFormat="1" ht="30" hidden="1" customHeight="1" x14ac:dyDescent="0.25">
      <c r="A575" s="157" t="s">
        <v>226</v>
      </c>
      <c r="B575" s="7"/>
      <c r="C575" s="113">
        <f>SUM(C576,C577,C579)</f>
        <v>6000</v>
      </c>
      <c r="D575" s="86"/>
      <c r="E575" s="86"/>
      <c r="F575" s="310"/>
    </row>
    <row r="576" spans="1:6" s="45" customFormat="1" ht="30" hidden="1" x14ac:dyDescent="0.25">
      <c r="A576" s="270" t="s">
        <v>227</v>
      </c>
      <c r="B576" s="7"/>
      <c r="C576" s="113">
        <v>6000</v>
      </c>
      <c r="D576" s="86"/>
      <c r="E576" s="86"/>
      <c r="F576" s="310"/>
    </row>
    <row r="577" spans="1:6" s="45" customFormat="1" ht="45" hidden="1" x14ac:dyDescent="0.25">
      <c r="A577" s="270" t="s">
        <v>228</v>
      </c>
      <c r="B577" s="7"/>
      <c r="C577" s="135"/>
      <c r="D577" s="86"/>
      <c r="E577" s="86"/>
      <c r="F577" s="310"/>
    </row>
    <row r="578" spans="1:6" s="45" customFormat="1" hidden="1" x14ac:dyDescent="0.25">
      <c r="A578" s="270" t="s">
        <v>224</v>
      </c>
      <c r="B578" s="7"/>
      <c r="C578" s="135"/>
      <c r="D578" s="86"/>
      <c r="E578" s="86"/>
      <c r="F578" s="310"/>
    </row>
    <row r="579" spans="1:6" s="45" customFormat="1" ht="45" hidden="1" x14ac:dyDescent="0.25">
      <c r="A579" s="270" t="s">
        <v>229</v>
      </c>
      <c r="B579" s="7"/>
      <c r="C579" s="135"/>
      <c r="D579" s="86"/>
      <c r="E579" s="86"/>
      <c r="F579" s="310"/>
    </row>
    <row r="580" spans="1:6" s="45" customFormat="1" hidden="1" x14ac:dyDescent="0.25">
      <c r="A580" s="270" t="s">
        <v>224</v>
      </c>
      <c r="B580" s="7"/>
      <c r="C580" s="135"/>
      <c r="D580" s="86"/>
      <c r="E580" s="86"/>
      <c r="F580" s="310"/>
    </row>
    <row r="581" spans="1:6" s="45" customFormat="1" ht="31.5" hidden="1" customHeight="1" x14ac:dyDescent="0.25">
      <c r="A581" s="157" t="s">
        <v>230</v>
      </c>
      <c r="B581" s="7"/>
      <c r="C581" s="113"/>
      <c r="D581" s="86"/>
      <c r="E581" s="86"/>
      <c r="F581" s="310"/>
    </row>
    <row r="582" spans="1:6" s="45" customFormat="1" ht="30" hidden="1" x14ac:dyDescent="0.25">
      <c r="A582" s="17" t="s">
        <v>231</v>
      </c>
      <c r="B582" s="7"/>
      <c r="C582" s="113"/>
      <c r="D582" s="86"/>
      <c r="E582" s="86"/>
      <c r="F582" s="310"/>
    </row>
    <row r="583" spans="1:6" s="45" customFormat="1" ht="15.75" hidden="1" customHeight="1" x14ac:dyDescent="0.25">
      <c r="A583" s="157" t="s">
        <v>232</v>
      </c>
      <c r="B583" s="7"/>
      <c r="C583" s="113"/>
      <c r="D583" s="86"/>
      <c r="E583" s="86"/>
      <c r="F583" s="310"/>
    </row>
    <row r="584" spans="1:6" s="45" customFormat="1" ht="15.75" hidden="1" customHeight="1" x14ac:dyDescent="0.25">
      <c r="A584" s="17" t="s">
        <v>233</v>
      </c>
      <c r="B584" s="7"/>
      <c r="C584" s="113"/>
      <c r="D584" s="86"/>
      <c r="E584" s="86"/>
      <c r="F584" s="310"/>
    </row>
    <row r="585" spans="1:6" s="45" customFormat="1" hidden="1" x14ac:dyDescent="0.25">
      <c r="A585" s="25" t="s">
        <v>111</v>
      </c>
      <c r="B585" s="80"/>
      <c r="C585" s="83">
        <v>300</v>
      </c>
      <c r="D585" s="86"/>
      <c r="E585" s="86"/>
      <c r="F585" s="310"/>
    </row>
    <row r="586" spans="1:6" s="45" customFormat="1" hidden="1" x14ac:dyDescent="0.25">
      <c r="A586" s="197" t="s">
        <v>141</v>
      </c>
      <c r="B586" s="80"/>
      <c r="C586" s="140"/>
      <c r="D586" s="86"/>
      <c r="E586" s="86"/>
      <c r="F586" s="310"/>
    </row>
    <row r="587" spans="1:6" ht="30" hidden="1" x14ac:dyDescent="0.25">
      <c r="A587" s="25" t="s">
        <v>112</v>
      </c>
      <c r="B587" s="7"/>
      <c r="C587" s="113">
        <v>55185</v>
      </c>
      <c r="D587" s="320"/>
      <c r="E587" s="113"/>
      <c r="F587" s="113"/>
    </row>
    <row r="588" spans="1:6" s="45" customFormat="1" ht="15.75" hidden="1" customHeight="1" x14ac:dyDescent="0.25">
      <c r="A588" s="25" t="s">
        <v>234</v>
      </c>
      <c r="B588" s="7"/>
      <c r="C588" s="113">
        <v>13500</v>
      </c>
      <c r="D588" s="86"/>
      <c r="E588" s="86"/>
      <c r="F588" s="310"/>
    </row>
    <row r="589" spans="1:6" s="45" customFormat="1" hidden="1" x14ac:dyDescent="0.25">
      <c r="A589" s="269" t="s">
        <v>235</v>
      </c>
      <c r="B589" s="7"/>
      <c r="C589" s="113"/>
      <c r="D589" s="86"/>
      <c r="E589" s="86"/>
      <c r="F589" s="310"/>
    </row>
    <row r="590" spans="1:6" s="45" customFormat="1" hidden="1" x14ac:dyDescent="0.25">
      <c r="A590" s="15" t="s">
        <v>143</v>
      </c>
      <c r="B590" s="7"/>
      <c r="C590" s="104">
        <f>C566+ROUND(C585*3.2,0)+C587</f>
        <v>90083</v>
      </c>
      <c r="D590" s="86"/>
      <c r="E590" s="86"/>
      <c r="F590" s="310"/>
    </row>
    <row r="591" spans="1:6" s="45" customFormat="1" hidden="1" x14ac:dyDescent="0.25">
      <c r="A591" s="311" t="s">
        <v>142</v>
      </c>
      <c r="B591" s="7"/>
      <c r="C591" s="104">
        <f>SUM(C564,C590)</f>
        <v>759980.20512820513</v>
      </c>
      <c r="D591" s="86"/>
      <c r="E591" s="86"/>
      <c r="F591" s="310"/>
    </row>
    <row r="592" spans="1:6" s="45" customFormat="1" hidden="1" x14ac:dyDescent="0.25">
      <c r="A592" s="337" t="s">
        <v>114</v>
      </c>
      <c r="B592" s="7"/>
      <c r="C592" s="104"/>
      <c r="D592" s="312"/>
      <c r="E592" s="312"/>
      <c r="F592" s="104"/>
    </row>
    <row r="593" spans="1:6" s="45" customFormat="1" hidden="1" x14ac:dyDescent="0.25">
      <c r="A593" s="57" t="s">
        <v>316</v>
      </c>
      <c r="B593" s="7"/>
      <c r="C593" s="113">
        <v>220</v>
      </c>
      <c r="D593" s="312"/>
      <c r="E593" s="312"/>
      <c r="F593" s="104"/>
    </row>
    <row r="594" spans="1:6" hidden="1" x14ac:dyDescent="0.25">
      <c r="A594" s="98" t="s">
        <v>7</v>
      </c>
      <c r="B594" s="7"/>
      <c r="C594" s="113"/>
      <c r="D594" s="113"/>
      <c r="E594" s="113"/>
      <c r="F594" s="113"/>
    </row>
    <row r="595" spans="1:6" hidden="1" x14ac:dyDescent="0.25">
      <c r="A595" s="21" t="s">
        <v>74</v>
      </c>
      <c r="B595" s="7"/>
      <c r="C595" s="113"/>
      <c r="D595" s="113"/>
      <c r="E595" s="113"/>
      <c r="F595" s="113"/>
    </row>
    <row r="596" spans="1:6" hidden="1" x14ac:dyDescent="0.25">
      <c r="A596" s="516" t="s">
        <v>24</v>
      </c>
      <c r="B596" s="6">
        <v>240</v>
      </c>
      <c r="C596" s="113">
        <v>914</v>
      </c>
      <c r="D596" s="13">
        <v>8</v>
      </c>
      <c r="E596" s="113">
        <f>ROUND(F596/B596,0)</f>
        <v>30</v>
      </c>
      <c r="F596" s="113">
        <f>ROUND(C596*D596,0)</f>
        <v>7312</v>
      </c>
    </row>
    <row r="597" spans="1:6" hidden="1" x14ac:dyDescent="0.25">
      <c r="A597" s="160" t="s">
        <v>37</v>
      </c>
      <c r="B597" s="9">
        <v>240</v>
      </c>
      <c r="C597" s="113">
        <v>1678</v>
      </c>
      <c r="D597" s="13">
        <v>8</v>
      </c>
      <c r="E597" s="113">
        <f>ROUND(F597/B597,0)</f>
        <v>56</v>
      </c>
      <c r="F597" s="113">
        <f>ROUND(C597*D597,0)</f>
        <v>13424</v>
      </c>
    </row>
    <row r="598" spans="1:6" hidden="1" x14ac:dyDescent="0.25">
      <c r="A598" s="160" t="s">
        <v>57</v>
      </c>
      <c r="B598" s="9">
        <v>240</v>
      </c>
      <c r="C598" s="113">
        <v>840</v>
      </c>
      <c r="D598" s="13">
        <v>8</v>
      </c>
      <c r="E598" s="113">
        <f>ROUND(F598/B598,0)</f>
        <v>28</v>
      </c>
      <c r="F598" s="113">
        <f>ROUND(C598*D598,0)</f>
        <v>6720</v>
      </c>
    </row>
    <row r="599" spans="1:6" ht="18.75" hidden="1" customHeight="1" x14ac:dyDescent="0.25">
      <c r="A599" s="92" t="s">
        <v>134</v>
      </c>
      <c r="B599" s="7"/>
      <c r="C599" s="123">
        <f>SUM(C596:C598)</f>
        <v>3432</v>
      </c>
      <c r="D599" s="268">
        <f>D597</f>
        <v>8</v>
      </c>
      <c r="E599" s="123">
        <f t="shared" ref="E599:F599" si="41">SUM(E596:E598)</f>
        <v>114</v>
      </c>
      <c r="F599" s="123">
        <f t="shared" si="41"/>
        <v>27456</v>
      </c>
    </row>
    <row r="600" spans="1:6" ht="18.75" hidden="1" customHeight="1" x14ac:dyDescent="0.25">
      <c r="A600" s="165" t="s">
        <v>109</v>
      </c>
      <c r="B600" s="29"/>
      <c r="C600" s="155">
        <f t="shared" ref="C600" si="42">C599</f>
        <v>3432</v>
      </c>
      <c r="D600" s="8">
        <f t="shared" ref="D600:F600" si="43">D599</f>
        <v>8</v>
      </c>
      <c r="E600" s="155">
        <f t="shared" si="43"/>
        <v>114</v>
      </c>
      <c r="F600" s="155">
        <f t="shared" si="43"/>
        <v>27456</v>
      </c>
    </row>
    <row r="601" spans="1:6" ht="15.75" hidden="1" thickBot="1" x14ac:dyDescent="0.3">
      <c r="A601" s="117" t="s">
        <v>10</v>
      </c>
      <c r="B601" s="118"/>
      <c r="C601" s="118"/>
      <c r="D601" s="118"/>
      <c r="E601" s="118"/>
      <c r="F601" s="118"/>
    </row>
    <row r="602" spans="1:6" ht="20.25" hidden="1" customHeight="1" x14ac:dyDescent="0.25">
      <c r="A602" s="317" t="s">
        <v>125</v>
      </c>
      <c r="B602" s="105"/>
      <c r="C602" s="113"/>
      <c r="D602" s="113"/>
      <c r="E602" s="113"/>
      <c r="F602" s="113"/>
    </row>
    <row r="603" spans="1:6" s="45" customFormat="1" ht="18.75" hidden="1" customHeight="1" x14ac:dyDescent="0.25">
      <c r="A603" s="16" t="s">
        <v>214</v>
      </c>
      <c r="B603" s="16"/>
      <c r="C603" s="290"/>
      <c r="D603" s="83"/>
      <c r="E603" s="83"/>
      <c r="F603" s="83"/>
    </row>
    <row r="604" spans="1:6" s="45" customFormat="1" hidden="1" x14ac:dyDescent="0.25">
      <c r="A604" s="17" t="s">
        <v>113</v>
      </c>
      <c r="B604" s="80"/>
      <c r="C604" s="83">
        <f>SUM(C605,C606,C607,C608)</f>
        <v>15887</v>
      </c>
      <c r="D604" s="83"/>
      <c r="E604" s="83"/>
      <c r="F604" s="83"/>
    </row>
    <row r="605" spans="1:6" s="45" customFormat="1" hidden="1" x14ac:dyDescent="0.25">
      <c r="A605" s="157" t="s">
        <v>215</v>
      </c>
      <c r="B605" s="80"/>
      <c r="C605" s="83"/>
      <c r="D605" s="83"/>
      <c r="E605" s="83"/>
      <c r="F605" s="83"/>
    </row>
    <row r="606" spans="1:6" s="45" customFormat="1" ht="17.25" hidden="1" customHeight="1" x14ac:dyDescent="0.25">
      <c r="A606" s="157" t="s">
        <v>216</v>
      </c>
      <c r="B606" s="80"/>
      <c r="C606" s="113"/>
      <c r="D606" s="83"/>
      <c r="E606" s="83"/>
      <c r="F606" s="83"/>
    </row>
    <row r="607" spans="1:6" s="45" customFormat="1" ht="30" hidden="1" x14ac:dyDescent="0.25">
      <c r="A607" s="157" t="s">
        <v>217</v>
      </c>
      <c r="B607" s="80"/>
      <c r="C607" s="113">
        <v>250</v>
      </c>
      <c r="D607" s="83"/>
      <c r="E607" s="83"/>
      <c r="F607" s="83"/>
    </row>
    <row r="608" spans="1:6" s="45" customFormat="1" hidden="1" x14ac:dyDescent="0.25">
      <c r="A608" s="17" t="s">
        <v>218</v>
      </c>
      <c r="B608" s="80"/>
      <c r="C608" s="113">
        <v>15637</v>
      </c>
      <c r="D608" s="83"/>
      <c r="E608" s="83"/>
      <c r="F608" s="83"/>
    </row>
    <row r="609" spans="1:6" hidden="1" x14ac:dyDescent="0.25">
      <c r="A609" s="25" t="s">
        <v>111</v>
      </c>
      <c r="B609" s="7"/>
      <c r="C609" s="113">
        <f>C610+C611</f>
        <v>48545.882352941175</v>
      </c>
      <c r="D609" s="122"/>
      <c r="E609" s="122"/>
      <c r="F609" s="113"/>
    </row>
    <row r="610" spans="1:6" hidden="1" x14ac:dyDescent="0.25">
      <c r="A610" s="25" t="s">
        <v>298</v>
      </c>
      <c r="B610" s="103"/>
      <c r="C610" s="113">
        <v>41748</v>
      </c>
      <c r="D610" s="122"/>
      <c r="E610" s="122"/>
      <c r="F610" s="113"/>
    </row>
    <row r="611" spans="1:6" hidden="1" x14ac:dyDescent="0.25">
      <c r="A611" s="25" t="s">
        <v>300</v>
      </c>
      <c r="B611" s="103"/>
      <c r="C611" s="142">
        <f>C612/8.5</f>
        <v>6797.8823529411766</v>
      </c>
      <c r="D611" s="122"/>
      <c r="E611" s="122"/>
      <c r="F611" s="113"/>
    </row>
    <row r="612" spans="1:6" s="45" customFormat="1" hidden="1" x14ac:dyDescent="0.25">
      <c r="A612" s="197" t="s">
        <v>299</v>
      </c>
      <c r="B612" s="154"/>
      <c r="C612" s="113">
        <v>57782</v>
      </c>
      <c r="D612" s="83"/>
      <c r="E612" s="83"/>
      <c r="F612" s="83"/>
    </row>
    <row r="613" spans="1:6" s="45" customFormat="1" ht="15.75" hidden="1" customHeight="1" x14ac:dyDescent="0.25">
      <c r="A613" s="18" t="s">
        <v>219</v>
      </c>
      <c r="B613" s="137"/>
      <c r="C613" s="80">
        <f>C604+ROUND(C610*3.2,0)+C612/3.9</f>
        <v>164296.89743589744</v>
      </c>
      <c r="D613" s="86"/>
      <c r="E613" s="86"/>
      <c r="F613" s="310"/>
    </row>
    <row r="614" spans="1:6" s="45" customFormat="1" ht="15.75" hidden="1" customHeight="1" x14ac:dyDescent="0.25">
      <c r="A614" s="16" t="s">
        <v>144</v>
      </c>
      <c r="B614" s="7"/>
      <c r="C614" s="113"/>
      <c r="D614" s="86"/>
      <c r="E614" s="86"/>
      <c r="F614" s="310"/>
    </row>
    <row r="615" spans="1:6" s="45" customFormat="1" ht="15.75" hidden="1" customHeight="1" x14ac:dyDescent="0.25">
      <c r="A615" s="17" t="s">
        <v>113</v>
      </c>
      <c r="B615" s="7"/>
      <c r="C615" s="113">
        <f>SUM(C616,C617,C624,C630,C631,C632,C633)</f>
        <v>29811</v>
      </c>
      <c r="D615" s="86"/>
      <c r="E615" s="86"/>
      <c r="F615" s="310"/>
    </row>
    <row r="616" spans="1:6" s="45" customFormat="1" ht="15.75" hidden="1" customHeight="1" x14ac:dyDescent="0.25">
      <c r="A616" s="17" t="s">
        <v>215</v>
      </c>
      <c r="B616" s="7"/>
      <c r="C616" s="113"/>
      <c r="D616" s="86"/>
      <c r="E616" s="86"/>
      <c r="F616" s="310"/>
    </row>
    <row r="617" spans="1:6" s="45" customFormat="1" ht="15.75" hidden="1" customHeight="1" x14ac:dyDescent="0.25">
      <c r="A617" s="157" t="s">
        <v>220</v>
      </c>
      <c r="B617" s="7"/>
      <c r="C617" s="113">
        <f>C618+C619+C620+C622</f>
        <v>6661</v>
      </c>
      <c r="D617" s="86"/>
      <c r="E617" s="86"/>
      <c r="F617" s="310"/>
    </row>
    <row r="618" spans="1:6" s="45" customFormat="1" ht="19.5" hidden="1" customHeight="1" x14ac:dyDescent="0.25">
      <c r="A618" s="270" t="s">
        <v>221</v>
      </c>
      <c r="B618" s="7"/>
      <c r="C618" s="83">
        <v>4846</v>
      </c>
      <c r="D618" s="86"/>
      <c r="E618" s="86"/>
      <c r="F618" s="310"/>
    </row>
    <row r="619" spans="1:6" s="45" customFormat="1" ht="15.75" hidden="1" customHeight="1" x14ac:dyDescent="0.25">
      <c r="A619" s="270" t="s">
        <v>222</v>
      </c>
      <c r="B619" s="7"/>
      <c r="C619" s="83">
        <v>1454</v>
      </c>
      <c r="D619" s="86"/>
      <c r="E619" s="86"/>
      <c r="F619" s="310"/>
    </row>
    <row r="620" spans="1:6" s="45" customFormat="1" ht="30.75" hidden="1" customHeight="1" x14ac:dyDescent="0.25">
      <c r="A620" s="270" t="s">
        <v>223</v>
      </c>
      <c r="B620" s="7"/>
      <c r="C620" s="83"/>
      <c r="D620" s="86"/>
      <c r="E620" s="86"/>
      <c r="F620" s="310"/>
    </row>
    <row r="621" spans="1:6" s="45" customFormat="1" hidden="1" x14ac:dyDescent="0.25">
      <c r="A621" s="270" t="s">
        <v>224</v>
      </c>
      <c r="B621" s="7"/>
      <c r="C621" s="83"/>
      <c r="D621" s="86"/>
      <c r="E621" s="86"/>
      <c r="F621" s="310"/>
    </row>
    <row r="622" spans="1:6" s="45" customFormat="1" ht="30" hidden="1" x14ac:dyDescent="0.25">
      <c r="A622" s="270" t="s">
        <v>225</v>
      </c>
      <c r="B622" s="7"/>
      <c r="C622" s="83">
        <v>361</v>
      </c>
      <c r="D622" s="86"/>
      <c r="E622" s="86"/>
      <c r="F622" s="310"/>
    </row>
    <row r="623" spans="1:6" s="45" customFormat="1" hidden="1" x14ac:dyDescent="0.25">
      <c r="A623" s="270" t="s">
        <v>224</v>
      </c>
      <c r="B623" s="7"/>
      <c r="C623" s="140">
        <v>42</v>
      </c>
      <c r="D623" s="86"/>
      <c r="E623" s="86"/>
      <c r="F623" s="310"/>
    </row>
    <row r="624" spans="1:6" s="45" customFormat="1" ht="30" hidden="1" customHeight="1" x14ac:dyDescent="0.25">
      <c r="A624" s="157" t="s">
        <v>226</v>
      </c>
      <c r="B624" s="7"/>
      <c r="C624" s="113">
        <f>SUM(C625,C626,C628)</f>
        <v>23150</v>
      </c>
      <c r="D624" s="86"/>
      <c r="E624" s="86"/>
      <c r="F624" s="310"/>
    </row>
    <row r="625" spans="1:6" s="45" customFormat="1" ht="30" hidden="1" x14ac:dyDescent="0.25">
      <c r="A625" s="270" t="s">
        <v>227</v>
      </c>
      <c r="B625" s="7"/>
      <c r="C625" s="113">
        <v>1470</v>
      </c>
      <c r="D625" s="86"/>
      <c r="E625" s="86"/>
      <c r="F625" s="310"/>
    </row>
    <row r="626" spans="1:6" s="45" customFormat="1" ht="45" hidden="1" x14ac:dyDescent="0.25">
      <c r="A626" s="270" t="s">
        <v>228</v>
      </c>
      <c r="B626" s="7"/>
      <c r="C626" s="135">
        <v>18450</v>
      </c>
      <c r="D626" s="86"/>
      <c r="E626" s="86"/>
      <c r="F626" s="310"/>
    </row>
    <row r="627" spans="1:6" s="45" customFormat="1" hidden="1" x14ac:dyDescent="0.25">
      <c r="A627" s="270" t="s">
        <v>224</v>
      </c>
      <c r="B627" s="7"/>
      <c r="C627" s="135">
        <v>3960</v>
      </c>
      <c r="D627" s="86"/>
      <c r="E627" s="86"/>
      <c r="F627" s="310"/>
    </row>
    <row r="628" spans="1:6" s="45" customFormat="1" ht="45" hidden="1" x14ac:dyDescent="0.25">
      <c r="A628" s="270" t="s">
        <v>229</v>
      </c>
      <c r="B628" s="7"/>
      <c r="C628" s="135">
        <v>3230</v>
      </c>
      <c r="D628" s="86"/>
      <c r="E628" s="86"/>
      <c r="F628" s="310"/>
    </row>
    <row r="629" spans="1:6" s="45" customFormat="1" hidden="1" x14ac:dyDescent="0.25">
      <c r="A629" s="270" t="s">
        <v>224</v>
      </c>
      <c r="B629" s="7"/>
      <c r="C629" s="135">
        <v>2090</v>
      </c>
      <c r="D629" s="86"/>
      <c r="E629" s="86"/>
      <c r="F629" s="310"/>
    </row>
    <row r="630" spans="1:6" s="45" customFormat="1" ht="31.5" hidden="1" customHeight="1" x14ac:dyDescent="0.25">
      <c r="A630" s="157" t="s">
        <v>230</v>
      </c>
      <c r="B630" s="7"/>
      <c r="C630" s="113"/>
      <c r="D630" s="86"/>
      <c r="E630" s="86"/>
      <c r="F630" s="310"/>
    </row>
    <row r="631" spans="1:6" s="45" customFormat="1" ht="30" hidden="1" x14ac:dyDescent="0.25">
      <c r="A631" s="17" t="s">
        <v>231</v>
      </c>
      <c r="B631" s="7"/>
      <c r="C631" s="113"/>
      <c r="D631" s="86"/>
      <c r="E631" s="86"/>
      <c r="F631" s="310"/>
    </row>
    <row r="632" spans="1:6" s="45" customFormat="1" ht="15.75" hidden="1" customHeight="1" x14ac:dyDescent="0.25">
      <c r="A632" s="157" t="s">
        <v>232</v>
      </c>
      <c r="B632" s="7"/>
      <c r="C632" s="113"/>
      <c r="D632" s="86"/>
      <c r="E632" s="86"/>
      <c r="F632" s="310"/>
    </row>
    <row r="633" spans="1:6" s="45" customFormat="1" ht="15.75" hidden="1" customHeight="1" x14ac:dyDescent="0.25">
      <c r="A633" s="17" t="s">
        <v>233</v>
      </c>
      <c r="B633" s="7"/>
      <c r="C633" s="113"/>
      <c r="D633" s="86"/>
      <c r="E633" s="86"/>
      <c r="F633" s="310"/>
    </row>
    <row r="634" spans="1:6" s="45" customFormat="1" hidden="1" x14ac:dyDescent="0.25">
      <c r="A634" s="25" t="s">
        <v>111</v>
      </c>
      <c r="B634" s="80"/>
      <c r="C634" s="83"/>
      <c r="D634" s="86"/>
      <c r="E634" s="86"/>
      <c r="F634" s="310"/>
    </row>
    <row r="635" spans="1:6" s="45" customFormat="1" hidden="1" x14ac:dyDescent="0.25">
      <c r="A635" s="197" t="s">
        <v>141</v>
      </c>
      <c r="B635" s="80"/>
      <c r="C635" s="140"/>
      <c r="D635" s="86"/>
      <c r="E635" s="86"/>
      <c r="F635" s="310"/>
    </row>
    <row r="636" spans="1:6" ht="30" hidden="1" x14ac:dyDescent="0.25">
      <c r="A636" s="25" t="s">
        <v>112</v>
      </c>
      <c r="B636" s="7"/>
      <c r="C636" s="113">
        <v>12195</v>
      </c>
      <c r="D636" s="122"/>
      <c r="E636" s="122"/>
      <c r="F636" s="113"/>
    </row>
    <row r="637" spans="1:6" s="45" customFormat="1" ht="15.75" hidden="1" customHeight="1" x14ac:dyDescent="0.25">
      <c r="A637" s="25" t="s">
        <v>234</v>
      </c>
      <c r="B637" s="7"/>
      <c r="C637" s="113"/>
      <c r="D637" s="86"/>
      <c r="E637" s="86"/>
      <c r="F637" s="310"/>
    </row>
    <row r="638" spans="1:6" s="45" customFormat="1" hidden="1" x14ac:dyDescent="0.25">
      <c r="A638" s="269" t="s">
        <v>235</v>
      </c>
      <c r="B638" s="7"/>
      <c r="C638" s="113"/>
      <c r="D638" s="86"/>
      <c r="E638" s="86"/>
      <c r="F638" s="310"/>
    </row>
    <row r="639" spans="1:6" s="45" customFormat="1" hidden="1" x14ac:dyDescent="0.25">
      <c r="A639" s="15" t="s">
        <v>143</v>
      </c>
      <c r="B639" s="7"/>
      <c r="C639" s="104">
        <f>C615+ROUND(C634*3.2,0)+C636</f>
        <v>42006</v>
      </c>
      <c r="D639" s="86"/>
      <c r="E639" s="86"/>
      <c r="F639" s="310"/>
    </row>
    <row r="640" spans="1:6" s="45" customFormat="1" hidden="1" x14ac:dyDescent="0.25">
      <c r="A640" s="311" t="s">
        <v>142</v>
      </c>
      <c r="B640" s="7"/>
      <c r="C640" s="104">
        <f>SUM(C613,C639)</f>
        <v>206302.89743589744</v>
      </c>
      <c r="D640" s="86"/>
      <c r="E640" s="86"/>
      <c r="F640" s="310"/>
    </row>
    <row r="641" spans="1:6" hidden="1" x14ac:dyDescent="0.25">
      <c r="A641" s="98" t="s">
        <v>7</v>
      </c>
      <c r="B641" s="12"/>
      <c r="C641" s="113"/>
      <c r="D641" s="113"/>
      <c r="E641" s="113"/>
      <c r="F641" s="113"/>
    </row>
    <row r="642" spans="1:6" hidden="1" x14ac:dyDescent="0.25">
      <c r="A642" s="21" t="s">
        <v>74</v>
      </c>
      <c r="B642" s="12"/>
      <c r="C642" s="113"/>
      <c r="D642" s="113"/>
      <c r="E642" s="113"/>
      <c r="F642" s="113"/>
    </row>
    <row r="643" spans="1:6" hidden="1" x14ac:dyDescent="0.25">
      <c r="A643" s="160" t="s">
        <v>37</v>
      </c>
      <c r="B643" s="9">
        <v>240</v>
      </c>
      <c r="C643" s="113">
        <v>870</v>
      </c>
      <c r="D643" s="13">
        <v>8</v>
      </c>
      <c r="E643" s="113">
        <f>ROUND(F643/B643,0)</f>
        <v>29</v>
      </c>
      <c r="F643" s="113">
        <f>ROUND(C643*D643,0)</f>
        <v>6960</v>
      </c>
    </row>
    <row r="644" spans="1:6" ht="18" hidden="1" customHeight="1" x14ac:dyDescent="0.25">
      <c r="A644" s="92" t="s">
        <v>134</v>
      </c>
      <c r="B644" s="12"/>
      <c r="C644" s="123">
        <f>C643</f>
        <v>870</v>
      </c>
      <c r="D644" s="268">
        <f>D643</f>
        <v>8</v>
      </c>
      <c r="E644" s="123">
        <f>E643</f>
        <v>29</v>
      </c>
      <c r="F644" s="123">
        <f>F643</f>
        <v>6960</v>
      </c>
    </row>
    <row r="645" spans="1:6" ht="18" hidden="1" customHeight="1" x14ac:dyDescent="0.25">
      <c r="A645" s="165" t="s">
        <v>109</v>
      </c>
      <c r="B645" s="24"/>
      <c r="C645" s="155">
        <f t="shared" ref="C645" si="44">C644</f>
        <v>870</v>
      </c>
      <c r="D645" s="8">
        <f t="shared" ref="D645:F645" si="45">D644</f>
        <v>8</v>
      </c>
      <c r="E645" s="155">
        <f t="shared" si="45"/>
        <v>29</v>
      </c>
      <c r="F645" s="155">
        <f t="shared" si="45"/>
        <v>6960</v>
      </c>
    </row>
    <row r="646" spans="1:6" ht="15.75" hidden="1" thickBot="1" x14ac:dyDescent="0.3">
      <c r="A646" s="117" t="s">
        <v>10</v>
      </c>
      <c r="B646" s="118"/>
      <c r="C646" s="118"/>
      <c r="D646" s="118"/>
      <c r="E646" s="118"/>
      <c r="F646" s="118"/>
    </row>
    <row r="647" spans="1:6" hidden="1" x14ac:dyDescent="0.25">
      <c r="A647" s="29"/>
      <c r="B647" s="24"/>
      <c r="C647" s="113"/>
      <c r="D647" s="113"/>
      <c r="E647" s="113"/>
      <c r="F647" s="113"/>
    </row>
    <row r="648" spans="1:6" ht="15.75" hidden="1" customHeight="1" x14ac:dyDescent="0.25">
      <c r="A648" s="299" t="s">
        <v>126</v>
      </c>
      <c r="B648" s="12"/>
      <c r="C648" s="113"/>
      <c r="D648" s="113"/>
      <c r="E648" s="113"/>
      <c r="F648" s="113"/>
    </row>
    <row r="649" spans="1:6" s="45" customFormat="1" ht="18.75" hidden="1" customHeight="1" x14ac:dyDescent="0.25">
      <c r="A649" s="16" t="s">
        <v>214</v>
      </c>
      <c r="B649" s="16"/>
      <c r="C649" s="290"/>
      <c r="D649" s="83"/>
      <c r="E649" s="83"/>
      <c r="F649" s="83"/>
    </row>
    <row r="650" spans="1:6" s="45" customFormat="1" hidden="1" x14ac:dyDescent="0.25">
      <c r="A650" s="17" t="s">
        <v>113</v>
      </c>
      <c r="B650" s="80"/>
      <c r="C650" s="83">
        <f>SUM(C651,C652,C653,C654)</f>
        <v>14600</v>
      </c>
      <c r="D650" s="83"/>
      <c r="E650" s="83"/>
      <c r="F650" s="83"/>
    </row>
    <row r="651" spans="1:6" s="45" customFormat="1" hidden="1" x14ac:dyDescent="0.25">
      <c r="A651" s="157" t="s">
        <v>215</v>
      </c>
      <c r="B651" s="80"/>
      <c r="C651" s="83"/>
      <c r="D651" s="83"/>
      <c r="E651" s="83"/>
      <c r="F651" s="83"/>
    </row>
    <row r="652" spans="1:6" s="45" customFormat="1" ht="17.25" hidden="1" customHeight="1" x14ac:dyDescent="0.25">
      <c r="A652" s="157" t="s">
        <v>216</v>
      </c>
      <c r="B652" s="80"/>
      <c r="C652" s="113">
        <v>5800</v>
      </c>
      <c r="D652" s="83"/>
      <c r="E652" s="83"/>
      <c r="F652" s="83"/>
    </row>
    <row r="653" spans="1:6" s="45" customFormat="1" ht="30" hidden="1" x14ac:dyDescent="0.25">
      <c r="A653" s="157" t="s">
        <v>217</v>
      </c>
      <c r="B653" s="80"/>
      <c r="C653" s="113"/>
      <c r="D653" s="83"/>
      <c r="E653" s="83"/>
      <c r="F653" s="83"/>
    </row>
    <row r="654" spans="1:6" s="45" customFormat="1" hidden="1" x14ac:dyDescent="0.25">
      <c r="A654" s="17" t="s">
        <v>218</v>
      </c>
      <c r="B654" s="80"/>
      <c r="C654" s="113">
        <v>8800</v>
      </c>
      <c r="D654" s="83"/>
      <c r="E654" s="83"/>
      <c r="F654" s="83"/>
    </row>
    <row r="655" spans="1:6" hidden="1" x14ac:dyDescent="0.25">
      <c r="A655" s="25" t="s">
        <v>111</v>
      </c>
      <c r="B655" s="7"/>
      <c r="C655" s="113">
        <v>49000</v>
      </c>
      <c r="D655" s="122"/>
      <c r="E655" s="113"/>
      <c r="F655" s="113"/>
    </row>
    <row r="656" spans="1:6" s="45" customFormat="1" hidden="1" x14ac:dyDescent="0.25">
      <c r="A656" s="197" t="s">
        <v>141</v>
      </c>
      <c r="B656" s="154"/>
      <c r="C656" s="113"/>
      <c r="D656" s="83"/>
      <c r="E656" s="83"/>
      <c r="F656" s="83"/>
    </row>
    <row r="657" spans="1:6" s="45" customFormat="1" ht="15.75" hidden="1" customHeight="1" x14ac:dyDescent="0.25">
      <c r="A657" s="18" t="s">
        <v>219</v>
      </c>
      <c r="B657" s="137"/>
      <c r="C657" s="80">
        <f>C650+ROUND(C655*3.2,0)</f>
        <v>171400</v>
      </c>
      <c r="D657" s="86"/>
      <c r="E657" s="86"/>
      <c r="F657" s="310"/>
    </row>
    <row r="658" spans="1:6" s="45" customFormat="1" ht="15.75" hidden="1" customHeight="1" x14ac:dyDescent="0.25">
      <c r="A658" s="16" t="s">
        <v>144</v>
      </c>
      <c r="B658" s="7"/>
      <c r="C658" s="113"/>
      <c r="D658" s="86"/>
      <c r="E658" s="86"/>
      <c r="F658" s="310"/>
    </row>
    <row r="659" spans="1:6" s="45" customFormat="1" ht="15.75" hidden="1" customHeight="1" x14ac:dyDescent="0.25">
      <c r="A659" s="17" t="s">
        <v>113</v>
      </c>
      <c r="B659" s="7"/>
      <c r="C659" s="113">
        <f>SUM(C660,C661,C668,C674,C675,C676,C677)</f>
        <v>14010</v>
      </c>
      <c r="D659" s="86"/>
      <c r="E659" s="86"/>
      <c r="F659" s="310"/>
    </row>
    <row r="660" spans="1:6" s="45" customFormat="1" ht="15.75" hidden="1" customHeight="1" x14ac:dyDescent="0.25">
      <c r="A660" s="17" t="s">
        <v>215</v>
      </c>
      <c r="B660" s="7"/>
      <c r="C660" s="113"/>
      <c r="D660" s="86"/>
      <c r="E660" s="86"/>
      <c r="F660" s="310"/>
    </row>
    <row r="661" spans="1:6" s="45" customFormat="1" ht="15.75" hidden="1" customHeight="1" x14ac:dyDescent="0.25">
      <c r="A661" s="157" t="s">
        <v>220</v>
      </c>
      <c r="B661" s="7"/>
      <c r="C661" s="113">
        <f>C662+C663+C664+C666</f>
        <v>13530</v>
      </c>
      <c r="D661" s="86"/>
      <c r="E661" s="86"/>
      <c r="F661" s="310"/>
    </row>
    <row r="662" spans="1:6" s="45" customFormat="1" ht="19.5" hidden="1" customHeight="1" x14ac:dyDescent="0.25">
      <c r="A662" s="270" t="s">
        <v>221</v>
      </c>
      <c r="B662" s="7"/>
      <c r="C662" s="83">
        <v>10408</v>
      </c>
      <c r="D662" s="86"/>
      <c r="E662" s="86"/>
      <c r="F662" s="310"/>
    </row>
    <row r="663" spans="1:6" s="45" customFormat="1" ht="15.75" hidden="1" customHeight="1" x14ac:dyDescent="0.25">
      <c r="A663" s="270" t="s">
        <v>222</v>
      </c>
      <c r="B663" s="7"/>
      <c r="C663" s="83">
        <v>3122</v>
      </c>
      <c r="D663" s="86"/>
      <c r="E663" s="86"/>
      <c r="F663" s="310"/>
    </row>
    <row r="664" spans="1:6" s="45" customFormat="1" ht="30.75" hidden="1" customHeight="1" x14ac:dyDescent="0.25">
      <c r="A664" s="270" t="s">
        <v>223</v>
      </c>
      <c r="B664" s="7"/>
      <c r="C664" s="83"/>
      <c r="D664" s="86"/>
      <c r="E664" s="86"/>
      <c r="F664" s="310"/>
    </row>
    <row r="665" spans="1:6" s="45" customFormat="1" hidden="1" x14ac:dyDescent="0.25">
      <c r="A665" s="270" t="s">
        <v>224</v>
      </c>
      <c r="B665" s="7"/>
      <c r="C665" s="83"/>
      <c r="D665" s="86"/>
      <c r="E665" s="86"/>
      <c r="F665" s="310"/>
    </row>
    <row r="666" spans="1:6" s="45" customFormat="1" ht="30" hidden="1" x14ac:dyDescent="0.25">
      <c r="A666" s="270" t="s">
        <v>225</v>
      </c>
      <c r="B666" s="7"/>
      <c r="C666" s="83"/>
      <c r="D666" s="86"/>
      <c r="E666" s="86"/>
      <c r="F666" s="310"/>
    </row>
    <row r="667" spans="1:6" s="45" customFormat="1" hidden="1" x14ac:dyDescent="0.25">
      <c r="A667" s="270" t="s">
        <v>224</v>
      </c>
      <c r="B667" s="7"/>
      <c r="C667" s="140"/>
      <c r="D667" s="86"/>
      <c r="E667" s="86"/>
      <c r="F667" s="310"/>
    </row>
    <row r="668" spans="1:6" s="45" customFormat="1" ht="30" hidden="1" customHeight="1" x14ac:dyDescent="0.25">
      <c r="A668" s="157" t="s">
        <v>226</v>
      </c>
      <c r="B668" s="7"/>
      <c r="C668" s="113">
        <f>SUM(C669,C670,C672)</f>
        <v>480</v>
      </c>
      <c r="D668" s="86"/>
      <c r="E668" s="86"/>
      <c r="F668" s="310"/>
    </row>
    <row r="669" spans="1:6" s="45" customFormat="1" ht="30" hidden="1" x14ac:dyDescent="0.25">
      <c r="A669" s="270" t="s">
        <v>227</v>
      </c>
      <c r="B669" s="7"/>
      <c r="C669" s="113">
        <v>480</v>
      </c>
      <c r="D669" s="86"/>
      <c r="E669" s="86"/>
      <c r="F669" s="310"/>
    </row>
    <row r="670" spans="1:6" s="45" customFormat="1" ht="45" hidden="1" x14ac:dyDescent="0.25">
      <c r="A670" s="270" t="s">
        <v>228</v>
      </c>
      <c r="B670" s="7"/>
      <c r="C670" s="135"/>
      <c r="D670" s="86"/>
      <c r="E670" s="86"/>
      <c r="F670" s="310"/>
    </row>
    <row r="671" spans="1:6" s="45" customFormat="1" hidden="1" x14ac:dyDescent="0.25">
      <c r="A671" s="270" t="s">
        <v>224</v>
      </c>
      <c r="B671" s="7"/>
      <c r="C671" s="135"/>
      <c r="D671" s="86"/>
      <c r="E671" s="86"/>
      <c r="F671" s="310"/>
    </row>
    <row r="672" spans="1:6" s="45" customFormat="1" ht="45" hidden="1" x14ac:dyDescent="0.25">
      <c r="A672" s="270" t="s">
        <v>229</v>
      </c>
      <c r="B672" s="7"/>
      <c r="C672" s="135"/>
      <c r="D672" s="86"/>
      <c r="E672" s="86"/>
      <c r="F672" s="310"/>
    </row>
    <row r="673" spans="1:6" s="45" customFormat="1" hidden="1" x14ac:dyDescent="0.25">
      <c r="A673" s="270" t="s">
        <v>224</v>
      </c>
      <c r="B673" s="7"/>
      <c r="C673" s="135"/>
      <c r="D673" s="86"/>
      <c r="E673" s="86"/>
      <c r="F673" s="310"/>
    </row>
    <row r="674" spans="1:6" s="45" customFormat="1" ht="31.5" hidden="1" customHeight="1" x14ac:dyDescent="0.25">
      <c r="A674" s="157" t="s">
        <v>230</v>
      </c>
      <c r="B674" s="7"/>
      <c r="C674" s="113"/>
      <c r="D674" s="86"/>
      <c r="E674" s="86"/>
      <c r="F674" s="310"/>
    </row>
    <row r="675" spans="1:6" s="45" customFormat="1" ht="30" hidden="1" x14ac:dyDescent="0.25">
      <c r="A675" s="17" t="s">
        <v>231</v>
      </c>
      <c r="B675" s="7"/>
      <c r="C675" s="113"/>
      <c r="D675" s="86"/>
      <c r="E675" s="86"/>
      <c r="F675" s="310"/>
    </row>
    <row r="676" spans="1:6" s="45" customFormat="1" ht="15.75" hidden="1" customHeight="1" x14ac:dyDescent="0.25">
      <c r="A676" s="157" t="s">
        <v>232</v>
      </c>
      <c r="B676" s="7"/>
      <c r="C676" s="113"/>
      <c r="D676" s="86"/>
      <c r="E676" s="86"/>
      <c r="F676" s="310"/>
    </row>
    <row r="677" spans="1:6" s="45" customFormat="1" ht="15.75" hidden="1" customHeight="1" x14ac:dyDescent="0.25">
      <c r="A677" s="17" t="s">
        <v>233</v>
      </c>
      <c r="B677" s="7"/>
      <c r="C677" s="113"/>
      <c r="D677" s="86"/>
      <c r="E677" s="86"/>
      <c r="F677" s="310"/>
    </row>
    <row r="678" spans="1:6" s="45" customFormat="1" hidden="1" x14ac:dyDescent="0.25">
      <c r="A678" s="25" t="s">
        <v>111</v>
      </c>
      <c r="B678" s="80"/>
      <c r="C678" s="83"/>
      <c r="D678" s="86"/>
      <c r="E678" s="86"/>
      <c r="F678" s="310"/>
    </row>
    <row r="679" spans="1:6" s="45" customFormat="1" hidden="1" x14ac:dyDescent="0.25">
      <c r="A679" s="197" t="s">
        <v>141</v>
      </c>
      <c r="B679" s="80"/>
      <c r="C679" s="140"/>
      <c r="D679" s="86"/>
      <c r="E679" s="86"/>
      <c r="F679" s="310"/>
    </row>
    <row r="680" spans="1:6" ht="30" hidden="1" x14ac:dyDescent="0.25">
      <c r="A680" s="25" t="s">
        <v>112</v>
      </c>
      <c r="B680" s="7"/>
      <c r="C680" s="113">
        <v>13300</v>
      </c>
      <c r="D680" s="122"/>
      <c r="E680" s="113"/>
      <c r="F680" s="113"/>
    </row>
    <row r="681" spans="1:6" s="45" customFormat="1" ht="15.75" hidden="1" customHeight="1" x14ac:dyDescent="0.25">
      <c r="A681" s="25" t="s">
        <v>234</v>
      </c>
      <c r="B681" s="7"/>
      <c r="C681" s="113"/>
      <c r="D681" s="86"/>
      <c r="E681" s="86"/>
      <c r="F681" s="310"/>
    </row>
    <row r="682" spans="1:6" s="45" customFormat="1" hidden="1" x14ac:dyDescent="0.25">
      <c r="A682" s="269" t="s">
        <v>235</v>
      </c>
      <c r="B682" s="7"/>
      <c r="C682" s="113"/>
      <c r="D682" s="86"/>
      <c r="E682" s="86"/>
      <c r="F682" s="310"/>
    </row>
    <row r="683" spans="1:6" s="45" customFormat="1" hidden="1" x14ac:dyDescent="0.25">
      <c r="A683" s="15" t="s">
        <v>143</v>
      </c>
      <c r="B683" s="7"/>
      <c r="C683" s="104">
        <f>C659+ROUND(C678*3.2,0)+C680</f>
        <v>27310</v>
      </c>
      <c r="D683" s="86"/>
      <c r="E683" s="86"/>
      <c r="F683" s="310"/>
    </row>
    <row r="684" spans="1:6" s="45" customFormat="1" hidden="1" x14ac:dyDescent="0.25">
      <c r="A684" s="311" t="s">
        <v>142</v>
      </c>
      <c r="B684" s="7"/>
      <c r="C684" s="104">
        <f>SUM(C657,C683)</f>
        <v>198710</v>
      </c>
      <c r="D684" s="86"/>
      <c r="E684" s="86"/>
      <c r="F684" s="310"/>
    </row>
    <row r="685" spans="1:6" hidden="1" x14ac:dyDescent="0.25">
      <c r="A685" s="98" t="s">
        <v>7</v>
      </c>
      <c r="B685" s="145"/>
      <c r="C685" s="145"/>
      <c r="D685" s="122"/>
      <c r="E685" s="113"/>
      <c r="F685" s="113"/>
    </row>
    <row r="686" spans="1:6" hidden="1" x14ac:dyDescent="0.25">
      <c r="A686" s="21" t="s">
        <v>74</v>
      </c>
      <c r="B686" s="145"/>
      <c r="C686" s="145"/>
      <c r="D686" s="122"/>
      <c r="E686" s="113"/>
      <c r="F686" s="113"/>
    </row>
    <row r="687" spans="1:6" hidden="1" x14ac:dyDescent="0.25">
      <c r="A687" s="160" t="s">
        <v>37</v>
      </c>
      <c r="B687" s="9">
        <v>240</v>
      </c>
      <c r="C687" s="113">
        <v>1270</v>
      </c>
      <c r="D687" s="13">
        <v>8</v>
      </c>
      <c r="E687" s="113">
        <f>ROUND(F687/B687,0)</f>
        <v>42</v>
      </c>
      <c r="F687" s="113">
        <f>ROUND(C687*D687,0)</f>
        <v>10160</v>
      </c>
    </row>
    <row r="688" spans="1:6" hidden="1" x14ac:dyDescent="0.25">
      <c r="A688" s="160" t="s">
        <v>57</v>
      </c>
      <c r="B688" s="9">
        <v>240</v>
      </c>
      <c r="C688" s="113">
        <v>590</v>
      </c>
      <c r="D688" s="13">
        <v>9</v>
      </c>
      <c r="E688" s="113">
        <f>ROUND(F688/B688,0)</f>
        <v>22</v>
      </c>
      <c r="F688" s="113">
        <f>ROUND(C688*D688,0)</f>
        <v>5310</v>
      </c>
    </row>
    <row r="689" spans="1:6" ht="17.25" hidden="1" customHeight="1" x14ac:dyDescent="0.25">
      <c r="A689" s="92" t="s">
        <v>134</v>
      </c>
      <c r="B689" s="12"/>
      <c r="C689" s="123">
        <f>SUM(C687:C688)</f>
        <v>1860</v>
      </c>
      <c r="D689" s="268">
        <f>D687</f>
        <v>8</v>
      </c>
      <c r="E689" s="123">
        <f t="shared" ref="E689:F689" si="46">SUM(E687:E688)</f>
        <v>64</v>
      </c>
      <c r="F689" s="123">
        <f t="shared" si="46"/>
        <v>15470</v>
      </c>
    </row>
    <row r="690" spans="1:6" ht="17.25" hidden="1" customHeight="1" x14ac:dyDescent="0.25">
      <c r="A690" s="165" t="s">
        <v>109</v>
      </c>
      <c r="B690" s="24"/>
      <c r="C690" s="155">
        <f t="shared" ref="C690" si="47">C689</f>
        <v>1860</v>
      </c>
      <c r="D690" s="8">
        <f t="shared" ref="D690:F690" si="48">D689</f>
        <v>8</v>
      </c>
      <c r="E690" s="155">
        <f t="shared" si="48"/>
        <v>64</v>
      </c>
      <c r="F690" s="155">
        <f t="shared" si="48"/>
        <v>15470</v>
      </c>
    </row>
    <row r="691" spans="1:6" ht="15.75" hidden="1" thickBot="1" x14ac:dyDescent="0.3">
      <c r="A691" s="117" t="s">
        <v>10</v>
      </c>
      <c r="B691" s="319"/>
      <c r="C691" s="319"/>
      <c r="D691" s="319"/>
      <c r="E691" s="319"/>
      <c r="F691" s="319"/>
    </row>
    <row r="692" spans="1:6" hidden="1" x14ac:dyDescent="0.25">
      <c r="A692" s="321"/>
      <c r="B692" s="116"/>
      <c r="C692" s="147"/>
      <c r="D692" s="147"/>
      <c r="E692" s="147"/>
      <c r="F692" s="147"/>
    </row>
    <row r="693" spans="1:6" hidden="1" x14ac:dyDescent="0.25">
      <c r="A693" s="315" t="s">
        <v>127</v>
      </c>
      <c r="B693" s="12"/>
      <c r="C693" s="113"/>
      <c r="D693" s="113"/>
      <c r="E693" s="113"/>
      <c r="F693" s="113"/>
    </row>
    <row r="694" spans="1:6" hidden="1" x14ac:dyDescent="0.25">
      <c r="A694" s="16" t="s">
        <v>174</v>
      </c>
      <c r="B694" s="7"/>
      <c r="C694" s="113"/>
      <c r="D694" s="113"/>
      <c r="E694" s="113"/>
      <c r="F694" s="113"/>
    </row>
    <row r="695" spans="1:6" hidden="1" x14ac:dyDescent="0.25">
      <c r="A695" s="17" t="s">
        <v>113</v>
      </c>
      <c r="B695" s="7"/>
      <c r="C695" s="113"/>
      <c r="D695" s="113"/>
      <c r="E695" s="113"/>
      <c r="F695" s="113"/>
    </row>
    <row r="696" spans="1:6" hidden="1" x14ac:dyDescent="0.25">
      <c r="A696" s="25" t="s">
        <v>111</v>
      </c>
      <c r="B696" s="7"/>
      <c r="C696" s="113">
        <f>(C697+C698)/8.5</f>
        <v>47587.647058823532</v>
      </c>
      <c r="D696" s="113"/>
      <c r="E696" s="113"/>
      <c r="F696" s="113"/>
    </row>
    <row r="697" spans="1:6" hidden="1" x14ac:dyDescent="0.25">
      <c r="A697" s="412" t="s">
        <v>301</v>
      </c>
      <c r="B697" s="7"/>
      <c r="C697" s="113">
        <v>398130</v>
      </c>
      <c r="D697" s="113"/>
      <c r="E697" s="113"/>
      <c r="F697" s="113"/>
    </row>
    <row r="698" spans="1:6" hidden="1" x14ac:dyDescent="0.25">
      <c r="A698" s="412" t="s">
        <v>302</v>
      </c>
      <c r="B698" s="7"/>
      <c r="C698" s="113">
        <v>6365</v>
      </c>
      <c r="D698" s="113"/>
      <c r="E698" s="113"/>
      <c r="F698" s="113"/>
    </row>
    <row r="699" spans="1:6" ht="30" hidden="1" x14ac:dyDescent="0.25">
      <c r="A699" s="25" t="s">
        <v>112</v>
      </c>
      <c r="B699" s="7"/>
      <c r="C699" s="113"/>
      <c r="D699" s="113"/>
      <c r="E699" s="113"/>
      <c r="F699" s="113"/>
    </row>
    <row r="700" spans="1:6" hidden="1" x14ac:dyDescent="0.25">
      <c r="A700" s="198" t="s">
        <v>142</v>
      </c>
      <c r="B700" s="7"/>
      <c r="C700" s="104">
        <f>C695+ROUND((C697+C698)/3.9,0)+C699</f>
        <v>103717</v>
      </c>
      <c r="D700" s="113"/>
      <c r="E700" s="113"/>
      <c r="F700" s="113"/>
    </row>
    <row r="701" spans="1:6" ht="15.75" hidden="1" thickBot="1" x14ac:dyDescent="0.3">
      <c r="A701" s="87" t="s">
        <v>10</v>
      </c>
      <c r="B701" s="118"/>
      <c r="C701" s="118"/>
      <c r="D701" s="118"/>
      <c r="E701" s="118"/>
      <c r="F701" s="118"/>
    </row>
    <row r="702" spans="1:6" hidden="1" x14ac:dyDescent="0.25">
      <c r="A702" s="314"/>
      <c r="B702" s="116"/>
      <c r="C702" s="147"/>
      <c r="D702" s="147"/>
      <c r="E702" s="147"/>
      <c r="F702" s="147"/>
    </row>
    <row r="703" spans="1:6" hidden="1" x14ac:dyDescent="0.25">
      <c r="A703" s="315" t="s">
        <v>128</v>
      </c>
      <c r="B703" s="12"/>
      <c r="C703" s="113"/>
      <c r="D703" s="113"/>
      <c r="E703" s="113"/>
      <c r="F703" s="113"/>
    </row>
    <row r="704" spans="1:6" hidden="1" x14ac:dyDescent="0.25">
      <c r="A704" s="16" t="s">
        <v>6</v>
      </c>
      <c r="B704" s="7"/>
      <c r="C704" s="113"/>
      <c r="D704" s="113"/>
      <c r="E704" s="113"/>
      <c r="F704" s="113"/>
    </row>
    <row r="705" spans="1:6" hidden="1" x14ac:dyDescent="0.25">
      <c r="A705" s="17" t="s">
        <v>113</v>
      </c>
      <c r="B705" s="7"/>
      <c r="C705" s="113"/>
      <c r="D705" s="113"/>
      <c r="E705" s="113"/>
      <c r="F705" s="113"/>
    </row>
    <row r="706" spans="1:6" hidden="1" x14ac:dyDescent="0.25">
      <c r="A706" s="25" t="s">
        <v>111</v>
      </c>
      <c r="B706" s="7"/>
      <c r="C706" s="113">
        <f>(C707+C708)/8.5</f>
        <v>35823.529411764706</v>
      </c>
      <c r="D706" s="113"/>
      <c r="E706" s="113"/>
      <c r="F706" s="113"/>
    </row>
    <row r="707" spans="1:6" hidden="1" x14ac:dyDescent="0.25">
      <c r="A707" s="412" t="s">
        <v>301</v>
      </c>
      <c r="B707" s="7"/>
      <c r="C707" s="113">
        <v>299000</v>
      </c>
      <c r="D707" s="113"/>
      <c r="E707" s="113"/>
      <c r="F707" s="113"/>
    </row>
    <row r="708" spans="1:6" hidden="1" x14ac:dyDescent="0.25">
      <c r="A708" s="412" t="s">
        <v>302</v>
      </c>
      <c r="B708" s="7"/>
      <c r="C708" s="113">
        <v>5500</v>
      </c>
      <c r="D708" s="113"/>
      <c r="E708" s="113"/>
      <c r="F708" s="113"/>
    </row>
    <row r="709" spans="1:6" ht="30" hidden="1" x14ac:dyDescent="0.25">
      <c r="A709" s="25" t="s">
        <v>112</v>
      </c>
      <c r="B709" s="7"/>
      <c r="C709" s="113"/>
      <c r="D709" s="113"/>
      <c r="E709" s="113"/>
      <c r="F709" s="113"/>
    </row>
    <row r="710" spans="1:6" hidden="1" x14ac:dyDescent="0.25">
      <c r="A710" s="198" t="s">
        <v>142</v>
      </c>
      <c r="B710" s="7"/>
      <c r="C710" s="104">
        <f>C705+ROUND((C707+C708)/3.9,0)+C709</f>
        <v>78077</v>
      </c>
      <c r="D710" s="113"/>
      <c r="E710" s="113"/>
      <c r="F710" s="113"/>
    </row>
    <row r="711" spans="1:6" ht="15.75" hidden="1" thickBot="1" x14ac:dyDescent="0.3">
      <c r="A711" s="87" t="s">
        <v>10</v>
      </c>
      <c r="B711" s="118"/>
      <c r="C711" s="118"/>
      <c r="D711" s="118"/>
      <c r="E711" s="118"/>
      <c r="F711" s="118"/>
    </row>
    <row r="712" spans="1:6" ht="14.25" hidden="1" customHeight="1" thickBot="1" x14ac:dyDescent="0.3">
      <c r="A712" s="314"/>
      <c r="B712" s="116"/>
      <c r="C712" s="147"/>
      <c r="D712" s="147"/>
      <c r="E712" s="147"/>
      <c r="F712" s="147"/>
    </row>
    <row r="713" spans="1:6" hidden="1" x14ac:dyDescent="0.25">
      <c r="A713" s="322"/>
      <c r="B713" s="323"/>
      <c r="C713" s="147"/>
      <c r="D713" s="147"/>
      <c r="E713" s="147"/>
      <c r="F713" s="147"/>
    </row>
    <row r="714" spans="1:6" hidden="1" x14ac:dyDescent="0.25">
      <c r="A714" s="299" t="s">
        <v>145</v>
      </c>
      <c r="B714" s="9"/>
      <c r="C714" s="113"/>
      <c r="D714" s="113"/>
      <c r="E714" s="113"/>
      <c r="F714" s="113"/>
    </row>
    <row r="715" spans="1:6" hidden="1" x14ac:dyDescent="0.25">
      <c r="A715" s="16" t="s">
        <v>174</v>
      </c>
      <c r="B715" s="7"/>
      <c r="C715" s="113"/>
      <c r="D715" s="113"/>
      <c r="E715" s="113"/>
      <c r="F715" s="113"/>
    </row>
    <row r="716" spans="1:6" hidden="1" x14ac:dyDescent="0.25">
      <c r="A716" s="17" t="s">
        <v>113</v>
      </c>
      <c r="B716" s="7"/>
      <c r="C716" s="113"/>
      <c r="D716" s="113"/>
      <c r="E716" s="113"/>
      <c r="F716" s="113"/>
    </row>
    <row r="717" spans="1:6" hidden="1" x14ac:dyDescent="0.25">
      <c r="A717" s="25" t="s">
        <v>111</v>
      </c>
      <c r="B717" s="7"/>
      <c r="C717" s="113">
        <f>(C718+C719)/8.5</f>
        <v>38359.647058823532</v>
      </c>
      <c r="D717" s="113"/>
      <c r="E717" s="113"/>
      <c r="F717" s="113"/>
    </row>
    <row r="718" spans="1:6" hidden="1" x14ac:dyDescent="0.25">
      <c r="A718" s="412" t="s">
        <v>301</v>
      </c>
      <c r="B718" s="7"/>
      <c r="C718" s="113">
        <v>321057</v>
      </c>
      <c r="D718" s="113"/>
      <c r="E718" s="113"/>
      <c r="F718" s="113"/>
    </row>
    <row r="719" spans="1:6" hidden="1" x14ac:dyDescent="0.25">
      <c r="A719" s="412" t="s">
        <v>302</v>
      </c>
      <c r="B719" s="7"/>
      <c r="C719" s="113">
        <v>5000</v>
      </c>
      <c r="D719" s="113"/>
      <c r="E719" s="113"/>
      <c r="F719" s="113"/>
    </row>
    <row r="720" spans="1:6" ht="30" hidden="1" x14ac:dyDescent="0.25">
      <c r="A720" s="25" t="s">
        <v>112</v>
      </c>
      <c r="B720" s="7"/>
      <c r="C720" s="113"/>
      <c r="D720" s="113"/>
      <c r="E720" s="113"/>
      <c r="F720" s="113"/>
    </row>
    <row r="721" spans="1:6" hidden="1" x14ac:dyDescent="0.25">
      <c r="A721" s="198" t="s">
        <v>142</v>
      </c>
      <c r="B721" s="7"/>
      <c r="C721" s="104">
        <f>C716+ROUND((C718+C719)/3.9,0)+C720</f>
        <v>83604</v>
      </c>
      <c r="D721" s="113"/>
      <c r="E721" s="113"/>
      <c r="F721" s="113"/>
    </row>
    <row r="722" spans="1:6" ht="15.75" hidden="1" thickBot="1" x14ac:dyDescent="0.3">
      <c r="A722" s="117" t="s">
        <v>10</v>
      </c>
      <c r="B722" s="121"/>
      <c r="C722" s="324"/>
      <c r="D722" s="324"/>
      <c r="E722" s="324"/>
      <c r="F722" s="324"/>
    </row>
    <row r="723" spans="1:6" ht="21.75" hidden="1" customHeight="1" x14ac:dyDescent="0.25">
      <c r="A723" s="325" t="s">
        <v>146</v>
      </c>
      <c r="B723" s="258"/>
      <c r="C723" s="113"/>
      <c r="D723" s="113"/>
      <c r="E723" s="113"/>
      <c r="F723" s="113"/>
    </row>
    <row r="724" spans="1:6" s="45" customFormat="1" ht="18.75" hidden="1" customHeight="1" x14ac:dyDescent="0.25">
      <c r="A724" s="16" t="s">
        <v>214</v>
      </c>
      <c r="B724" s="16"/>
      <c r="C724" s="290"/>
      <c r="D724" s="83"/>
      <c r="E724" s="83"/>
      <c r="F724" s="83"/>
    </row>
    <row r="725" spans="1:6" s="45" customFormat="1" hidden="1" x14ac:dyDescent="0.25">
      <c r="A725" s="17" t="s">
        <v>113</v>
      </c>
      <c r="B725" s="80"/>
      <c r="C725" s="83">
        <f>SUM(C726,C727,C728,C729)</f>
        <v>20000</v>
      </c>
      <c r="D725" s="83"/>
      <c r="E725" s="83"/>
      <c r="F725" s="83"/>
    </row>
    <row r="726" spans="1:6" s="45" customFormat="1" hidden="1" x14ac:dyDescent="0.25">
      <c r="A726" s="157" t="s">
        <v>215</v>
      </c>
      <c r="B726" s="80"/>
      <c r="C726" s="83"/>
      <c r="D726" s="83"/>
      <c r="E726" s="83"/>
      <c r="F726" s="83"/>
    </row>
    <row r="727" spans="1:6" s="45" customFormat="1" ht="17.25" hidden="1" customHeight="1" x14ac:dyDescent="0.25">
      <c r="A727" s="157" t="s">
        <v>216</v>
      </c>
      <c r="B727" s="80"/>
      <c r="C727" s="113">
        <v>3000</v>
      </c>
      <c r="D727" s="83"/>
      <c r="E727" s="83"/>
      <c r="F727" s="83"/>
    </row>
    <row r="728" spans="1:6" s="45" customFormat="1" ht="30" hidden="1" x14ac:dyDescent="0.25">
      <c r="A728" s="157" t="s">
        <v>217</v>
      </c>
      <c r="B728" s="80"/>
      <c r="C728" s="113"/>
      <c r="D728" s="83"/>
      <c r="E728" s="83"/>
      <c r="F728" s="83"/>
    </row>
    <row r="729" spans="1:6" s="45" customFormat="1" hidden="1" x14ac:dyDescent="0.25">
      <c r="A729" s="17" t="s">
        <v>218</v>
      </c>
      <c r="B729" s="80"/>
      <c r="C729" s="113">
        <v>17000</v>
      </c>
      <c r="D729" s="83"/>
      <c r="E729" s="83"/>
      <c r="F729" s="83"/>
    </row>
    <row r="730" spans="1:6" s="5" customFormat="1" hidden="1" x14ac:dyDescent="0.25">
      <c r="A730" s="25" t="s">
        <v>111</v>
      </c>
      <c r="B730" s="7"/>
      <c r="C730" s="113">
        <v>40000</v>
      </c>
      <c r="D730" s="113"/>
      <c r="E730" s="113"/>
      <c r="F730" s="113"/>
    </row>
    <row r="731" spans="1:6" s="45" customFormat="1" hidden="1" x14ac:dyDescent="0.25">
      <c r="A731" s="197" t="s">
        <v>141</v>
      </c>
      <c r="B731" s="154"/>
      <c r="C731" s="113"/>
      <c r="D731" s="83"/>
      <c r="E731" s="83"/>
      <c r="F731" s="83"/>
    </row>
    <row r="732" spans="1:6" s="45" customFormat="1" ht="15.75" hidden="1" customHeight="1" x14ac:dyDescent="0.25">
      <c r="A732" s="18" t="s">
        <v>219</v>
      </c>
      <c r="B732" s="137"/>
      <c r="C732" s="80">
        <f>C725+ROUND(C730*3.2,0)</f>
        <v>148000</v>
      </c>
      <c r="D732" s="86"/>
      <c r="E732" s="86"/>
      <c r="F732" s="310"/>
    </row>
    <row r="733" spans="1:6" s="45" customFormat="1" ht="15.75" hidden="1" customHeight="1" x14ac:dyDescent="0.25">
      <c r="A733" s="16" t="s">
        <v>144</v>
      </c>
      <c r="B733" s="7"/>
      <c r="C733" s="113"/>
      <c r="D733" s="86"/>
      <c r="E733" s="86"/>
      <c r="F733" s="310"/>
    </row>
    <row r="734" spans="1:6" s="45" customFormat="1" ht="15.75" hidden="1" customHeight="1" x14ac:dyDescent="0.25">
      <c r="A734" s="17" t="s">
        <v>113</v>
      </c>
      <c r="B734" s="7"/>
      <c r="C734" s="113">
        <f>SUM(C735,C736,C743,C749,C750,C751,C752)</f>
        <v>60574</v>
      </c>
      <c r="D734" s="86"/>
      <c r="E734" s="86"/>
      <c r="F734" s="310"/>
    </row>
    <row r="735" spans="1:6" s="45" customFormat="1" ht="15.75" hidden="1" customHeight="1" x14ac:dyDescent="0.25">
      <c r="A735" s="17" t="s">
        <v>215</v>
      </c>
      <c r="B735" s="7"/>
      <c r="C735" s="113"/>
      <c r="D735" s="86"/>
      <c r="E735" s="86"/>
      <c r="F735" s="310"/>
    </row>
    <row r="736" spans="1:6" s="45" customFormat="1" ht="15.75" hidden="1" customHeight="1" x14ac:dyDescent="0.25">
      <c r="A736" s="157" t="s">
        <v>220</v>
      </c>
      <c r="B736" s="7"/>
      <c r="C736" s="113">
        <f>C737+C738+C739+C741</f>
        <v>1292</v>
      </c>
      <c r="D736" s="86"/>
      <c r="E736" s="86"/>
      <c r="F736" s="310"/>
    </row>
    <row r="737" spans="1:6" s="45" customFormat="1" ht="19.5" hidden="1" customHeight="1" x14ac:dyDescent="0.25">
      <c r="A737" s="270" t="s">
        <v>221</v>
      </c>
      <c r="B737" s="7"/>
      <c r="C737" s="83"/>
      <c r="D737" s="86"/>
      <c r="E737" s="86"/>
      <c r="F737" s="310"/>
    </row>
    <row r="738" spans="1:6" s="45" customFormat="1" ht="15.75" hidden="1" customHeight="1" x14ac:dyDescent="0.25">
      <c r="A738" s="270" t="s">
        <v>222</v>
      </c>
      <c r="B738" s="7"/>
      <c r="C738" s="83"/>
      <c r="D738" s="86"/>
      <c r="E738" s="86"/>
      <c r="F738" s="310"/>
    </row>
    <row r="739" spans="1:6" s="45" customFormat="1" ht="30.75" hidden="1" customHeight="1" x14ac:dyDescent="0.25">
      <c r="A739" s="270" t="s">
        <v>223</v>
      </c>
      <c r="B739" s="7"/>
      <c r="C739" s="83">
        <v>671</v>
      </c>
      <c r="D739" s="86"/>
      <c r="E739" s="86"/>
      <c r="F739" s="310"/>
    </row>
    <row r="740" spans="1:6" s="45" customFormat="1" hidden="1" x14ac:dyDescent="0.25">
      <c r="A740" s="270" t="s">
        <v>224</v>
      </c>
      <c r="B740" s="7"/>
      <c r="C740" s="83">
        <v>89</v>
      </c>
      <c r="D740" s="86"/>
      <c r="E740" s="86"/>
      <c r="F740" s="310"/>
    </row>
    <row r="741" spans="1:6" s="45" customFormat="1" ht="30" hidden="1" x14ac:dyDescent="0.25">
      <c r="A741" s="270" t="s">
        <v>225</v>
      </c>
      <c r="B741" s="7"/>
      <c r="C741" s="83">
        <v>621</v>
      </c>
      <c r="D741" s="86"/>
      <c r="E741" s="86"/>
      <c r="F741" s="310"/>
    </row>
    <row r="742" spans="1:6" s="45" customFormat="1" hidden="1" x14ac:dyDescent="0.25">
      <c r="A742" s="270" t="s">
        <v>224</v>
      </c>
      <c r="B742" s="7"/>
      <c r="C742" s="140">
        <v>89</v>
      </c>
      <c r="D742" s="86"/>
      <c r="E742" s="86"/>
      <c r="F742" s="310"/>
    </row>
    <row r="743" spans="1:6" s="45" customFormat="1" ht="30" hidden="1" customHeight="1" x14ac:dyDescent="0.25">
      <c r="A743" s="157" t="s">
        <v>226</v>
      </c>
      <c r="B743" s="7"/>
      <c r="C743" s="113">
        <f>SUM(C744,C745,C747)</f>
        <v>59282</v>
      </c>
      <c r="D743" s="86"/>
      <c r="E743" s="86"/>
      <c r="F743" s="310"/>
    </row>
    <row r="744" spans="1:6" s="45" customFormat="1" ht="30" hidden="1" x14ac:dyDescent="0.25">
      <c r="A744" s="270" t="s">
        <v>227</v>
      </c>
      <c r="B744" s="7"/>
      <c r="C744" s="113"/>
      <c r="D744" s="86"/>
      <c r="E744" s="86"/>
      <c r="F744" s="310"/>
    </row>
    <row r="745" spans="1:6" s="45" customFormat="1" ht="45" hidden="1" x14ac:dyDescent="0.25">
      <c r="A745" s="270" t="s">
        <v>228</v>
      </c>
      <c r="B745" s="7"/>
      <c r="C745" s="135">
        <v>56187</v>
      </c>
      <c r="D745" s="86"/>
      <c r="E745" s="86"/>
      <c r="F745" s="310"/>
    </row>
    <row r="746" spans="1:6" s="45" customFormat="1" hidden="1" x14ac:dyDescent="0.25">
      <c r="A746" s="270" t="s">
        <v>224</v>
      </c>
      <c r="B746" s="7"/>
      <c r="C746" s="135">
        <v>15164</v>
      </c>
      <c r="D746" s="86"/>
      <c r="E746" s="86"/>
      <c r="F746" s="310"/>
    </row>
    <row r="747" spans="1:6" s="45" customFormat="1" ht="45" hidden="1" x14ac:dyDescent="0.25">
      <c r="A747" s="270" t="s">
        <v>229</v>
      </c>
      <c r="B747" s="7"/>
      <c r="C747" s="135">
        <v>3095</v>
      </c>
      <c r="D747" s="86"/>
      <c r="E747" s="86"/>
      <c r="F747" s="310"/>
    </row>
    <row r="748" spans="1:6" s="45" customFormat="1" hidden="1" x14ac:dyDescent="0.25">
      <c r="A748" s="270" t="s">
        <v>224</v>
      </c>
      <c r="B748" s="7"/>
      <c r="C748" s="135">
        <v>2651</v>
      </c>
      <c r="D748" s="86"/>
      <c r="E748" s="86"/>
      <c r="F748" s="310"/>
    </row>
    <row r="749" spans="1:6" s="45" customFormat="1" ht="31.5" hidden="1" customHeight="1" x14ac:dyDescent="0.25">
      <c r="A749" s="157" t="s">
        <v>230</v>
      </c>
      <c r="B749" s="7"/>
      <c r="C749" s="113"/>
      <c r="D749" s="86"/>
      <c r="E749" s="86"/>
      <c r="F749" s="310"/>
    </row>
    <row r="750" spans="1:6" s="45" customFormat="1" ht="30" hidden="1" x14ac:dyDescent="0.25">
      <c r="A750" s="17" t="s">
        <v>231</v>
      </c>
      <c r="B750" s="7"/>
      <c r="C750" s="113"/>
      <c r="D750" s="86"/>
      <c r="E750" s="86"/>
      <c r="F750" s="310"/>
    </row>
    <row r="751" spans="1:6" s="45" customFormat="1" ht="15.75" hidden="1" customHeight="1" x14ac:dyDescent="0.25">
      <c r="A751" s="157" t="s">
        <v>232</v>
      </c>
      <c r="B751" s="7"/>
      <c r="C751" s="113"/>
      <c r="D751" s="86"/>
      <c r="E751" s="86"/>
      <c r="F751" s="310"/>
    </row>
    <row r="752" spans="1:6" s="45" customFormat="1" ht="15.75" hidden="1" customHeight="1" x14ac:dyDescent="0.25">
      <c r="A752" s="17" t="s">
        <v>233</v>
      </c>
      <c r="B752" s="7"/>
      <c r="C752" s="113"/>
      <c r="D752" s="86"/>
      <c r="E752" s="86"/>
      <c r="F752" s="310"/>
    </row>
    <row r="753" spans="1:6" s="45" customFormat="1" hidden="1" x14ac:dyDescent="0.25">
      <c r="A753" s="25" t="s">
        <v>111</v>
      </c>
      <c r="B753" s="80"/>
      <c r="C753" s="83"/>
      <c r="D753" s="86"/>
      <c r="E753" s="86"/>
      <c r="F753" s="310"/>
    </row>
    <row r="754" spans="1:6" s="45" customFormat="1" hidden="1" x14ac:dyDescent="0.25">
      <c r="A754" s="197" t="s">
        <v>141</v>
      </c>
      <c r="B754" s="80"/>
      <c r="C754" s="140"/>
      <c r="D754" s="86"/>
      <c r="E754" s="86"/>
      <c r="F754" s="310"/>
    </row>
    <row r="755" spans="1:6" s="5" customFormat="1" ht="30" hidden="1" x14ac:dyDescent="0.25">
      <c r="A755" s="25" t="s">
        <v>112</v>
      </c>
      <c r="B755" s="7"/>
      <c r="C755" s="113">
        <v>13860</v>
      </c>
      <c r="D755" s="113"/>
      <c r="E755" s="113"/>
      <c r="F755" s="113"/>
    </row>
    <row r="756" spans="1:6" s="45" customFormat="1" ht="15.75" hidden="1" customHeight="1" x14ac:dyDescent="0.25">
      <c r="A756" s="25" t="s">
        <v>234</v>
      </c>
      <c r="B756" s="7"/>
      <c r="C756" s="113"/>
      <c r="D756" s="86"/>
      <c r="E756" s="86"/>
      <c r="F756" s="310"/>
    </row>
    <row r="757" spans="1:6" s="45" customFormat="1" hidden="1" x14ac:dyDescent="0.25">
      <c r="A757" s="269" t="s">
        <v>235</v>
      </c>
      <c r="B757" s="7"/>
      <c r="C757" s="113"/>
      <c r="D757" s="86"/>
      <c r="E757" s="86"/>
      <c r="F757" s="310"/>
    </row>
    <row r="758" spans="1:6" s="45" customFormat="1" hidden="1" x14ac:dyDescent="0.25">
      <c r="A758" s="15" t="s">
        <v>143</v>
      </c>
      <c r="B758" s="7"/>
      <c r="C758" s="104">
        <f>C734+ROUND(C753*3.2,0)+C755</f>
        <v>74434</v>
      </c>
      <c r="D758" s="86"/>
      <c r="E758" s="86"/>
      <c r="F758" s="310"/>
    </row>
    <row r="759" spans="1:6" s="45" customFormat="1" hidden="1" x14ac:dyDescent="0.25">
      <c r="A759" s="311" t="s">
        <v>142</v>
      </c>
      <c r="B759" s="7"/>
      <c r="C759" s="104">
        <f>SUM(C732,C758)</f>
        <v>222434</v>
      </c>
      <c r="D759" s="86"/>
      <c r="E759" s="86"/>
      <c r="F759" s="310"/>
    </row>
    <row r="760" spans="1:6" s="45" customFormat="1" hidden="1" x14ac:dyDescent="0.25">
      <c r="A760" s="337" t="s">
        <v>114</v>
      </c>
      <c r="B760" s="7"/>
      <c r="C760" s="104"/>
      <c r="D760" s="312"/>
      <c r="E760" s="312"/>
      <c r="F760" s="104"/>
    </row>
    <row r="761" spans="1:6" s="45" customFormat="1" hidden="1" x14ac:dyDescent="0.25">
      <c r="A761" s="57" t="s">
        <v>52</v>
      </c>
      <c r="B761" s="7"/>
      <c r="C761" s="113">
        <v>2000</v>
      </c>
      <c r="D761" s="312"/>
      <c r="E761" s="312"/>
      <c r="F761" s="104"/>
    </row>
    <row r="762" spans="1:6" s="5" customFormat="1" hidden="1" x14ac:dyDescent="0.25">
      <c r="A762" s="98" t="s">
        <v>7</v>
      </c>
      <c r="B762" s="145"/>
      <c r="C762" s="145"/>
      <c r="D762" s="113"/>
      <c r="E762" s="113"/>
      <c r="F762" s="113"/>
    </row>
    <row r="763" spans="1:6" s="5" customFormat="1" hidden="1" x14ac:dyDescent="0.25">
      <c r="A763" s="21" t="s">
        <v>74</v>
      </c>
      <c r="B763" s="145"/>
      <c r="C763" s="145"/>
      <c r="D763" s="113"/>
      <c r="E763" s="113"/>
      <c r="F763" s="113"/>
    </row>
    <row r="764" spans="1:6" s="5" customFormat="1" hidden="1" x14ac:dyDescent="0.25">
      <c r="A764" s="160" t="s">
        <v>26</v>
      </c>
      <c r="B764" s="9">
        <v>240</v>
      </c>
      <c r="C764" s="113">
        <v>850</v>
      </c>
      <c r="D764" s="13">
        <v>8</v>
      </c>
      <c r="E764" s="113">
        <f t="shared" ref="E764:E765" si="49">ROUND(F764/B764,0)</f>
        <v>28</v>
      </c>
      <c r="F764" s="113">
        <f>ROUND(C764*D764,0)</f>
        <v>6800</v>
      </c>
    </row>
    <row r="765" spans="1:6" s="5" customFormat="1" hidden="1" x14ac:dyDescent="0.25">
      <c r="A765" s="160" t="s">
        <v>11</v>
      </c>
      <c r="B765" s="9">
        <v>240</v>
      </c>
      <c r="C765" s="113">
        <v>40</v>
      </c>
      <c r="D765" s="13">
        <v>3</v>
      </c>
      <c r="E765" s="113">
        <f t="shared" si="49"/>
        <v>1</v>
      </c>
      <c r="F765" s="113">
        <f>ROUND(C765*D765,0)</f>
        <v>120</v>
      </c>
    </row>
    <row r="766" spans="1:6" s="5" customFormat="1" hidden="1" x14ac:dyDescent="0.25">
      <c r="A766" s="160" t="s">
        <v>8</v>
      </c>
      <c r="B766" s="9">
        <v>240</v>
      </c>
      <c r="C766" s="113">
        <v>100</v>
      </c>
      <c r="D766" s="13">
        <v>8</v>
      </c>
      <c r="E766" s="113">
        <f t="shared" ref="E766" si="50">ROUND(F766/B766,0)</f>
        <v>3</v>
      </c>
      <c r="F766" s="113">
        <f>ROUND(C766*D766,0)</f>
        <v>800</v>
      </c>
    </row>
    <row r="767" spans="1:6" s="5" customFormat="1" ht="18.75" hidden="1" customHeight="1" x14ac:dyDescent="0.25">
      <c r="A767" s="92" t="s">
        <v>134</v>
      </c>
      <c r="B767" s="9"/>
      <c r="C767" s="123">
        <f>C764+C765+C766</f>
        <v>990</v>
      </c>
      <c r="D767" s="268">
        <f>F767/C767</f>
        <v>7.7979797979797976</v>
      </c>
      <c r="E767" s="123">
        <f t="shared" ref="E767:F767" si="51">E764+E765+E766</f>
        <v>32</v>
      </c>
      <c r="F767" s="123">
        <f t="shared" si="51"/>
        <v>7720</v>
      </c>
    </row>
    <row r="768" spans="1:6" s="5" customFormat="1" ht="18.75" hidden="1" customHeight="1" x14ac:dyDescent="0.25">
      <c r="A768" s="165" t="s">
        <v>109</v>
      </c>
      <c r="B768" s="9"/>
      <c r="C768" s="104">
        <f t="shared" ref="C768" si="52">C767</f>
        <v>990</v>
      </c>
      <c r="D768" s="8">
        <f t="shared" ref="D768:F768" si="53">D767</f>
        <v>7.7979797979797976</v>
      </c>
      <c r="E768" s="104">
        <f t="shared" si="53"/>
        <v>32</v>
      </c>
      <c r="F768" s="104">
        <f t="shared" si="53"/>
        <v>7720</v>
      </c>
    </row>
    <row r="769" spans="1:6" ht="15.75" hidden="1" thickBot="1" x14ac:dyDescent="0.3">
      <c r="A769" s="117" t="s">
        <v>10</v>
      </c>
      <c r="B769" s="117"/>
      <c r="C769" s="327"/>
      <c r="D769" s="327"/>
      <c r="E769" s="327"/>
      <c r="F769" s="327"/>
    </row>
    <row r="770" spans="1:6" hidden="1" x14ac:dyDescent="0.25">
      <c r="A770" s="314"/>
      <c r="B770" s="9"/>
      <c r="C770" s="147"/>
      <c r="D770" s="147"/>
      <c r="E770" s="147"/>
      <c r="F770" s="147"/>
    </row>
    <row r="771" spans="1:6" ht="30" hidden="1" customHeight="1" x14ac:dyDescent="0.25">
      <c r="A771" s="31" t="s">
        <v>147</v>
      </c>
      <c r="B771" s="9"/>
      <c r="C771" s="113"/>
      <c r="D771" s="113"/>
      <c r="E771" s="113"/>
      <c r="F771" s="113"/>
    </row>
    <row r="772" spans="1:6" s="45" customFormat="1" ht="18.75" hidden="1" customHeight="1" x14ac:dyDescent="0.25">
      <c r="A772" s="16" t="s">
        <v>214</v>
      </c>
      <c r="B772" s="16"/>
      <c r="C772" s="290"/>
      <c r="D772" s="83"/>
      <c r="E772" s="83"/>
      <c r="F772" s="83"/>
    </row>
    <row r="773" spans="1:6" s="45" customFormat="1" hidden="1" x14ac:dyDescent="0.25">
      <c r="A773" s="17" t="s">
        <v>113</v>
      </c>
      <c r="B773" s="80"/>
      <c r="C773" s="83">
        <f>SUM(C774,C775,C776,C777)</f>
        <v>12975</v>
      </c>
      <c r="D773" s="83"/>
      <c r="E773" s="83"/>
      <c r="F773" s="83"/>
    </row>
    <row r="774" spans="1:6" s="45" customFormat="1" hidden="1" x14ac:dyDescent="0.25">
      <c r="A774" s="157" t="s">
        <v>215</v>
      </c>
      <c r="B774" s="80"/>
      <c r="C774" s="83">
        <v>5955</v>
      </c>
      <c r="D774" s="83"/>
      <c r="E774" s="83"/>
      <c r="F774" s="83"/>
    </row>
    <row r="775" spans="1:6" s="45" customFormat="1" ht="17.25" hidden="1" customHeight="1" x14ac:dyDescent="0.25">
      <c r="A775" s="157" t="s">
        <v>216</v>
      </c>
      <c r="B775" s="80"/>
      <c r="C775" s="113"/>
      <c r="D775" s="83"/>
      <c r="E775" s="83"/>
      <c r="F775" s="83"/>
    </row>
    <row r="776" spans="1:6" s="45" customFormat="1" ht="30" hidden="1" x14ac:dyDescent="0.25">
      <c r="A776" s="157" t="s">
        <v>217</v>
      </c>
      <c r="B776" s="80"/>
      <c r="C776" s="113"/>
      <c r="D776" s="83"/>
      <c r="E776" s="83"/>
      <c r="F776" s="83"/>
    </row>
    <row r="777" spans="1:6" s="45" customFormat="1" hidden="1" x14ac:dyDescent="0.25">
      <c r="A777" s="17" t="s">
        <v>218</v>
      </c>
      <c r="B777" s="80"/>
      <c r="C777" s="113">
        <v>7020</v>
      </c>
      <c r="D777" s="83"/>
      <c r="E777" s="83"/>
      <c r="F777" s="83"/>
    </row>
    <row r="778" spans="1:6" hidden="1" x14ac:dyDescent="0.25">
      <c r="A778" s="25" t="s">
        <v>111</v>
      </c>
      <c r="B778" s="7"/>
      <c r="C778" s="113">
        <v>40000</v>
      </c>
      <c r="D778" s="113"/>
      <c r="E778" s="113"/>
      <c r="F778" s="113"/>
    </row>
    <row r="779" spans="1:6" s="45" customFormat="1" hidden="1" x14ac:dyDescent="0.25">
      <c r="A779" s="197" t="s">
        <v>141</v>
      </c>
      <c r="B779" s="154"/>
      <c r="C779" s="113"/>
      <c r="D779" s="83"/>
      <c r="E779" s="83"/>
      <c r="F779" s="83"/>
    </row>
    <row r="780" spans="1:6" s="45" customFormat="1" ht="15.75" hidden="1" customHeight="1" x14ac:dyDescent="0.25">
      <c r="A780" s="18" t="s">
        <v>219</v>
      </c>
      <c r="B780" s="137"/>
      <c r="C780" s="80">
        <f>C773+ROUND(C778*3.2,0)</f>
        <v>140975</v>
      </c>
      <c r="D780" s="86"/>
      <c r="E780" s="86"/>
      <c r="F780" s="310"/>
    </row>
    <row r="781" spans="1:6" s="45" customFormat="1" ht="15.75" hidden="1" customHeight="1" x14ac:dyDescent="0.25">
      <c r="A781" s="16" t="s">
        <v>144</v>
      </c>
      <c r="B781" s="7"/>
      <c r="C781" s="113"/>
      <c r="D781" s="86"/>
      <c r="E781" s="86"/>
      <c r="F781" s="310"/>
    </row>
    <row r="782" spans="1:6" s="45" customFormat="1" ht="15.75" hidden="1" customHeight="1" x14ac:dyDescent="0.25">
      <c r="A782" s="17" t="s">
        <v>113</v>
      </c>
      <c r="B782" s="7"/>
      <c r="C782" s="113">
        <f>SUM(C783,C784,C791,C797,C798,C799,C800)</f>
        <v>59823</v>
      </c>
      <c r="D782" s="86"/>
      <c r="E782" s="86"/>
      <c r="F782" s="310"/>
    </row>
    <row r="783" spans="1:6" s="45" customFormat="1" ht="15.75" hidden="1" customHeight="1" x14ac:dyDescent="0.25">
      <c r="A783" s="17" t="s">
        <v>215</v>
      </c>
      <c r="B783" s="7"/>
      <c r="C783" s="113"/>
      <c r="D783" s="86"/>
      <c r="E783" s="86"/>
      <c r="F783" s="310"/>
    </row>
    <row r="784" spans="1:6" s="45" customFormat="1" ht="15.75" hidden="1" customHeight="1" x14ac:dyDescent="0.25">
      <c r="A784" s="157" t="s">
        <v>220</v>
      </c>
      <c r="B784" s="7"/>
      <c r="C784" s="113">
        <f>C785+C786+C787+C789</f>
        <v>1433</v>
      </c>
      <c r="D784" s="86"/>
      <c r="E784" s="86"/>
      <c r="F784" s="310"/>
    </row>
    <row r="785" spans="1:6" s="45" customFormat="1" ht="19.5" hidden="1" customHeight="1" x14ac:dyDescent="0.25">
      <c r="A785" s="270" t="s">
        <v>221</v>
      </c>
      <c r="B785" s="7"/>
      <c r="C785" s="83"/>
      <c r="D785" s="86"/>
      <c r="E785" s="86"/>
      <c r="F785" s="310"/>
    </row>
    <row r="786" spans="1:6" s="45" customFormat="1" ht="15.75" hidden="1" customHeight="1" x14ac:dyDescent="0.25">
      <c r="A786" s="270" t="s">
        <v>222</v>
      </c>
      <c r="B786" s="7"/>
      <c r="C786" s="83"/>
      <c r="D786" s="86"/>
      <c r="E786" s="86"/>
      <c r="F786" s="310"/>
    </row>
    <row r="787" spans="1:6" s="45" customFormat="1" ht="30.75" hidden="1" customHeight="1" x14ac:dyDescent="0.25">
      <c r="A787" s="270" t="s">
        <v>223</v>
      </c>
      <c r="B787" s="7"/>
      <c r="C787" s="83">
        <v>698</v>
      </c>
      <c r="D787" s="86"/>
      <c r="E787" s="86"/>
      <c r="F787" s="310"/>
    </row>
    <row r="788" spans="1:6" s="45" customFormat="1" hidden="1" x14ac:dyDescent="0.25">
      <c r="A788" s="270" t="s">
        <v>224</v>
      </c>
      <c r="B788" s="7"/>
      <c r="C788" s="83">
        <v>60</v>
      </c>
      <c r="D788" s="86"/>
      <c r="E788" s="86"/>
      <c r="F788" s="310"/>
    </row>
    <row r="789" spans="1:6" s="45" customFormat="1" ht="30" hidden="1" x14ac:dyDescent="0.25">
      <c r="A789" s="270" t="s">
        <v>225</v>
      </c>
      <c r="B789" s="7"/>
      <c r="C789" s="83">
        <v>735</v>
      </c>
      <c r="D789" s="86"/>
      <c r="E789" s="86"/>
      <c r="F789" s="310"/>
    </row>
    <row r="790" spans="1:6" s="45" customFormat="1" hidden="1" x14ac:dyDescent="0.25">
      <c r="A790" s="270" t="s">
        <v>224</v>
      </c>
      <c r="B790" s="7"/>
      <c r="C790" s="140">
        <v>150</v>
      </c>
      <c r="D790" s="86"/>
      <c r="E790" s="86"/>
      <c r="F790" s="310"/>
    </row>
    <row r="791" spans="1:6" s="45" customFormat="1" ht="30" hidden="1" customHeight="1" x14ac:dyDescent="0.25">
      <c r="A791" s="157" t="s">
        <v>226</v>
      </c>
      <c r="B791" s="7"/>
      <c r="C791" s="113">
        <f>SUM(C792,C793,C795)</f>
        <v>58390</v>
      </c>
      <c r="D791" s="86"/>
      <c r="E791" s="86"/>
      <c r="F791" s="310"/>
    </row>
    <row r="792" spans="1:6" s="45" customFormat="1" ht="30" hidden="1" x14ac:dyDescent="0.25">
      <c r="A792" s="270" t="s">
        <v>227</v>
      </c>
      <c r="B792" s="7"/>
      <c r="C792" s="113"/>
      <c r="D792" s="86"/>
      <c r="E792" s="86"/>
      <c r="F792" s="310"/>
    </row>
    <row r="793" spans="1:6" s="45" customFormat="1" ht="45" hidden="1" x14ac:dyDescent="0.25">
      <c r="A793" s="270" t="s">
        <v>228</v>
      </c>
      <c r="B793" s="7"/>
      <c r="C793" s="135">
        <v>56230</v>
      </c>
      <c r="D793" s="86"/>
      <c r="E793" s="86"/>
      <c r="F793" s="310"/>
    </row>
    <row r="794" spans="1:6" s="45" customFormat="1" hidden="1" x14ac:dyDescent="0.25">
      <c r="A794" s="270" t="s">
        <v>224</v>
      </c>
      <c r="B794" s="7"/>
      <c r="C794" s="135">
        <v>15600</v>
      </c>
      <c r="D794" s="86"/>
      <c r="E794" s="86"/>
      <c r="F794" s="310"/>
    </row>
    <row r="795" spans="1:6" s="45" customFormat="1" ht="45" hidden="1" x14ac:dyDescent="0.25">
      <c r="A795" s="270" t="s">
        <v>229</v>
      </c>
      <c r="B795" s="7"/>
      <c r="C795" s="135">
        <v>2160</v>
      </c>
      <c r="D795" s="86"/>
      <c r="E795" s="86"/>
      <c r="F795" s="310"/>
    </row>
    <row r="796" spans="1:6" s="45" customFormat="1" hidden="1" x14ac:dyDescent="0.25">
      <c r="A796" s="270" t="s">
        <v>224</v>
      </c>
      <c r="B796" s="7"/>
      <c r="C796" s="135">
        <v>1530</v>
      </c>
      <c r="D796" s="86"/>
      <c r="E796" s="86"/>
      <c r="F796" s="310"/>
    </row>
    <row r="797" spans="1:6" s="45" customFormat="1" ht="31.5" hidden="1" customHeight="1" x14ac:dyDescent="0.25">
      <c r="A797" s="157" t="s">
        <v>230</v>
      </c>
      <c r="B797" s="7"/>
      <c r="C797" s="113"/>
      <c r="D797" s="86"/>
      <c r="E797" s="86"/>
      <c r="F797" s="310"/>
    </row>
    <row r="798" spans="1:6" s="45" customFormat="1" ht="30" hidden="1" x14ac:dyDescent="0.25">
      <c r="A798" s="17" t="s">
        <v>231</v>
      </c>
      <c r="B798" s="7"/>
      <c r="C798" s="113"/>
      <c r="D798" s="86"/>
      <c r="E798" s="86"/>
      <c r="F798" s="310"/>
    </row>
    <row r="799" spans="1:6" s="45" customFormat="1" ht="15.75" hidden="1" customHeight="1" x14ac:dyDescent="0.25">
      <c r="A799" s="157" t="s">
        <v>232</v>
      </c>
      <c r="B799" s="7"/>
      <c r="C799" s="113"/>
      <c r="D799" s="86"/>
      <c r="E799" s="86"/>
      <c r="F799" s="310"/>
    </row>
    <row r="800" spans="1:6" s="45" customFormat="1" ht="15.75" hidden="1" customHeight="1" x14ac:dyDescent="0.25">
      <c r="A800" s="17" t="s">
        <v>233</v>
      </c>
      <c r="B800" s="7"/>
      <c r="C800" s="113"/>
      <c r="D800" s="86"/>
      <c r="E800" s="86"/>
      <c r="F800" s="310"/>
    </row>
    <row r="801" spans="1:6" s="45" customFormat="1" hidden="1" x14ac:dyDescent="0.25">
      <c r="A801" s="25" t="s">
        <v>111</v>
      </c>
      <c r="B801" s="80"/>
      <c r="C801" s="83"/>
      <c r="D801" s="86"/>
      <c r="E801" s="86"/>
      <c r="F801" s="310"/>
    </row>
    <row r="802" spans="1:6" s="45" customFormat="1" hidden="1" x14ac:dyDescent="0.25">
      <c r="A802" s="197" t="s">
        <v>141</v>
      </c>
      <c r="B802" s="80"/>
      <c r="C802" s="140"/>
      <c r="D802" s="86"/>
      <c r="E802" s="86"/>
      <c r="F802" s="310"/>
    </row>
    <row r="803" spans="1:6" ht="30" hidden="1" x14ac:dyDescent="0.25">
      <c r="A803" s="25" t="s">
        <v>112</v>
      </c>
      <c r="B803" s="7"/>
      <c r="C803" s="113">
        <v>22873</v>
      </c>
      <c r="D803" s="113"/>
      <c r="E803" s="113"/>
      <c r="F803" s="113"/>
    </row>
    <row r="804" spans="1:6" s="45" customFormat="1" ht="15.75" hidden="1" customHeight="1" x14ac:dyDescent="0.25">
      <c r="A804" s="25" t="s">
        <v>234</v>
      </c>
      <c r="B804" s="7"/>
      <c r="C804" s="113"/>
      <c r="D804" s="86"/>
      <c r="E804" s="86"/>
      <c r="F804" s="310"/>
    </row>
    <row r="805" spans="1:6" s="45" customFormat="1" hidden="1" x14ac:dyDescent="0.25">
      <c r="A805" s="269" t="s">
        <v>235</v>
      </c>
      <c r="B805" s="7"/>
      <c r="C805" s="113"/>
      <c r="D805" s="86"/>
      <c r="E805" s="86"/>
      <c r="F805" s="310"/>
    </row>
    <row r="806" spans="1:6" s="45" customFormat="1" hidden="1" x14ac:dyDescent="0.25">
      <c r="A806" s="15" t="s">
        <v>143</v>
      </c>
      <c r="B806" s="7"/>
      <c r="C806" s="104">
        <f>C782+ROUND(C801*3.2,0)+C803</f>
        <v>82696</v>
      </c>
      <c r="D806" s="86"/>
      <c r="E806" s="86"/>
      <c r="F806" s="310"/>
    </row>
    <row r="807" spans="1:6" s="45" customFormat="1" hidden="1" x14ac:dyDescent="0.25">
      <c r="A807" s="311" t="s">
        <v>142</v>
      </c>
      <c r="B807" s="7"/>
      <c r="C807" s="104">
        <f>SUM(C780,C806)</f>
        <v>223671</v>
      </c>
      <c r="D807" s="86"/>
      <c r="E807" s="86"/>
      <c r="F807" s="310"/>
    </row>
    <row r="808" spans="1:6" hidden="1" x14ac:dyDescent="0.25">
      <c r="A808" s="98" t="s">
        <v>7</v>
      </c>
      <c r="B808" s="145"/>
      <c r="C808" s="145"/>
      <c r="D808" s="113"/>
      <c r="E808" s="113"/>
      <c r="F808" s="113"/>
    </row>
    <row r="809" spans="1:6" hidden="1" x14ac:dyDescent="0.25">
      <c r="A809" s="21" t="s">
        <v>74</v>
      </c>
      <c r="B809" s="145"/>
      <c r="C809" s="145"/>
      <c r="D809" s="113"/>
      <c r="E809" s="113"/>
      <c r="F809" s="113"/>
    </row>
    <row r="810" spans="1:6" s="5" customFormat="1" hidden="1" x14ac:dyDescent="0.25">
      <c r="A810" s="160" t="s">
        <v>26</v>
      </c>
      <c r="B810" s="9">
        <v>240</v>
      </c>
      <c r="C810" s="113">
        <f>1190+610</f>
        <v>1800</v>
      </c>
      <c r="D810" s="13">
        <v>8</v>
      </c>
      <c r="E810" s="113">
        <f>ROUND(F810/B810,0)</f>
        <v>60</v>
      </c>
      <c r="F810" s="113">
        <f>ROUND(C810*D810,0)</f>
        <v>14400</v>
      </c>
    </row>
    <row r="811" spans="1:6" s="5" customFormat="1" ht="18" hidden="1" customHeight="1" x14ac:dyDescent="0.25">
      <c r="A811" s="92" t="s">
        <v>134</v>
      </c>
      <c r="B811" s="9"/>
      <c r="C811" s="123">
        <f>C810</f>
        <v>1800</v>
      </c>
      <c r="D811" s="268">
        <f>D810</f>
        <v>8</v>
      </c>
      <c r="E811" s="123">
        <f t="shared" ref="E811:F811" si="54">E810</f>
        <v>60</v>
      </c>
      <c r="F811" s="123">
        <f t="shared" si="54"/>
        <v>14400</v>
      </c>
    </row>
    <row r="812" spans="1:6" s="5" customFormat="1" ht="18" hidden="1" customHeight="1" x14ac:dyDescent="0.25">
      <c r="A812" s="165" t="s">
        <v>109</v>
      </c>
      <c r="B812" s="9"/>
      <c r="C812" s="155">
        <f t="shared" ref="C812" si="55">C811</f>
        <v>1800</v>
      </c>
      <c r="D812" s="8">
        <f t="shared" ref="D812:F812" si="56">D811</f>
        <v>8</v>
      </c>
      <c r="E812" s="155">
        <f t="shared" si="56"/>
        <v>60</v>
      </c>
      <c r="F812" s="155">
        <f t="shared" si="56"/>
        <v>14400</v>
      </c>
    </row>
    <row r="813" spans="1:6" ht="15.75" hidden="1" thickBot="1" x14ac:dyDescent="0.3">
      <c r="A813" s="117" t="s">
        <v>10</v>
      </c>
      <c r="B813" s="117"/>
      <c r="C813" s="324"/>
      <c r="D813" s="324"/>
      <c r="E813" s="324"/>
      <c r="F813" s="324"/>
    </row>
    <row r="814" spans="1:6" hidden="1" x14ac:dyDescent="0.25">
      <c r="A814" s="133"/>
      <c r="B814" s="298"/>
      <c r="C814" s="147"/>
      <c r="D814" s="147"/>
      <c r="E814" s="147"/>
      <c r="F814" s="147"/>
    </row>
    <row r="815" spans="1:6" hidden="1" x14ac:dyDescent="0.25">
      <c r="A815" s="299" t="s">
        <v>148</v>
      </c>
      <c r="B815" s="9"/>
      <c r="C815" s="113"/>
      <c r="D815" s="113"/>
      <c r="E815" s="113"/>
      <c r="F815" s="113"/>
    </row>
    <row r="816" spans="1:6" s="45" customFormat="1" ht="18.75" hidden="1" customHeight="1" x14ac:dyDescent="0.25">
      <c r="A816" s="16" t="s">
        <v>214</v>
      </c>
      <c r="B816" s="16"/>
      <c r="C816" s="290"/>
      <c r="D816" s="83"/>
      <c r="E816" s="83"/>
      <c r="F816" s="83"/>
    </row>
    <row r="817" spans="1:6" s="45" customFormat="1" hidden="1" x14ac:dyDescent="0.25">
      <c r="A817" s="17" t="s">
        <v>113</v>
      </c>
      <c r="B817" s="80"/>
      <c r="C817" s="83">
        <f>SUM(C818,C819,C820,C821)</f>
        <v>10041</v>
      </c>
      <c r="D817" s="83"/>
      <c r="E817" s="83"/>
      <c r="F817" s="83"/>
    </row>
    <row r="818" spans="1:6" s="45" customFormat="1" hidden="1" x14ac:dyDescent="0.25">
      <c r="A818" s="157" t="s">
        <v>215</v>
      </c>
      <c r="B818" s="80"/>
      <c r="C818" s="83"/>
      <c r="D818" s="83"/>
      <c r="E818" s="83"/>
      <c r="F818" s="83"/>
    </row>
    <row r="819" spans="1:6" s="45" customFormat="1" ht="17.25" hidden="1" customHeight="1" x14ac:dyDescent="0.25">
      <c r="A819" s="157" t="s">
        <v>216</v>
      </c>
      <c r="B819" s="80"/>
      <c r="C819" s="113">
        <v>2800</v>
      </c>
      <c r="D819" s="83"/>
      <c r="E819" s="83"/>
      <c r="F819" s="83"/>
    </row>
    <row r="820" spans="1:6" s="45" customFormat="1" ht="30" hidden="1" x14ac:dyDescent="0.25">
      <c r="A820" s="157" t="s">
        <v>217</v>
      </c>
      <c r="B820" s="80"/>
      <c r="C820" s="113">
        <v>600</v>
      </c>
      <c r="D820" s="83"/>
      <c r="E820" s="83"/>
      <c r="F820" s="83"/>
    </row>
    <row r="821" spans="1:6" s="45" customFormat="1" hidden="1" x14ac:dyDescent="0.25">
      <c r="A821" s="17" t="s">
        <v>218</v>
      </c>
      <c r="B821" s="80"/>
      <c r="C821" s="113">
        <v>6641</v>
      </c>
      <c r="D821" s="83"/>
      <c r="E821" s="83"/>
      <c r="F821" s="83"/>
    </row>
    <row r="822" spans="1:6" hidden="1" x14ac:dyDescent="0.25">
      <c r="A822" s="25" t="s">
        <v>111</v>
      </c>
      <c r="B822" s="7"/>
      <c r="C822" s="113">
        <v>41000</v>
      </c>
      <c r="D822" s="113"/>
      <c r="E822" s="113"/>
      <c r="F822" s="113"/>
    </row>
    <row r="823" spans="1:6" s="45" customFormat="1" hidden="1" x14ac:dyDescent="0.25">
      <c r="A823" s="197" t="s">
        <v>141</v>
      </c>
      <c r="B823" s="154"/>
      <c r="C823" s="113"/>
      <c r="D823" s="83"/>
      <c r="E823" s="83"/>
      <c r="F823" s="83"/>
    </row>
    <row r="824" spans="1:6" s="45" customFormat="1" ht="15.75" hidden="1" customHeight="1" x14ac:dyDescent="0.25">
      <c r="A824" s="18" t="s">
        <v>219</v>
      </c>
      <c r="B824" s="137"/>
      <c r="C824" s="80">
        <f>C817+ROUND(C822*3.2,0)</f>
        <v>141241</v>
      </c>
      <c r="D824" s="86"/>
      <c r="E824" s="86"/>
      <c r="F824" s="310"/>
    </row>
    <row r="825" spans="1:6" s="45" customFormat="1" ht="15.75" hidden="1" customHeight="1" x14ac:dyDescent="0.25">
      <c r="A825" s="16" t="s">
        <v>144</v>
      </c>
      <c r="B825" s="7"/>
      <c r="C825" s="113"/>
      <c r="D825" s="86"/>
      <c r="E825" s="86"/>
      <c r="F825" s="310"/>
    </row>
    <row r="826" spans="1:6" s="45" customFormat="1" ht="15.75" hidden="1" customHeight="1" x14ac:dyDescent="0.25">
      <c r="A826" s="17" t="s">
        <v>113</v>
      </c>
      <c r="B826" s="7"/>
      <c r="C826" s="113">
        <f>SUM(C827,C828,C835,C841,C842,C843,C844)</f>
        <v>59027</v>
      </c>
      <c r="D826" s="86"/>
      <c r="E826" s="86"/>
      <c r="F826" s="310"/>
    </row>
    <row r="827" spans="1:6" s="45" customFormat="1" ht="15.75" hidden="1" customHeight="1" x14ac:dyDescent="0.25">
      <c r="A827" s="17" t="s">
        <v>215</v>
      </c>
      <c r="B827" s="7"/>
      <c r="C827" s="113"/>
      <c r="D827" s="86"/>
      <c r="E827" s="86"/>
      <c r="F827" s="310"/>
    </row>
    <row r="828" spans="1:6" s="45" customFormat="1" ht="15.75" hidden="1" customHeight="1" x14ac:dyDescent="0.25">
      <c r="A828" s="157" t="s">
        <v>220</v>
      </c>
      <c r="B828" s="7"/>
      <c r="C828" s="113">
        <f>C829+C830+C831+C833</f>
        <v>744</v>
      </c>
      <c r="D828" s="86"/>
      <c r="E828" s="86"/>
      <c r="F828" s="310"/>
    </row>
    <row r="829" spans="1:6" s="45" customFormat="1" ht="19.5" hidden="1" customHeight="1" x14ac:dyDescent="0.25">
      <c r="A829" s="270" t="s">
        <v>221</v>
      </c>
      <c r="B829" s="7"/>
      <c r="C829" s="83"/>
      <c r="D829" s="86"/>
      <c r="E829" s="86"/>
      <c r="F829" s="310"/>
    </row>
    <row r="830" spans="1:6" s="45" customFormat="1" ht="15.75" hidden="1" customHeight="1" x14ac:dyDescent="0.25">
      <c r="A830" s="270" t="s">
        <v>222</v>
      </c>
      <c r="B830" s="7"/>
      <c r="C830" s="83"/>
      <c r="D830" s="86"/>
      <c r="E830" s="86"/>
      <c r="F830" s="310"/>
    </row>
    <row r="831" spans="1:6" s="45" customFormat="1" ht="30.75" hidden="1" customHeight="1" x14ac:dyDescent="0.25">
      <c r="A831" s="270" t="s">
        <v>223</v>
      </c>
      <c r="B831" s="7"/>
      <c r="C831" s="83">
        <v>271</v>
      </c>
      <c r="D831" s="86"/>
      <c r="E831" s="86"/>
      <c r="F831" s="310"/>
    </row>
    <row r="832" spans="1:6" s="45" customFormat="1" hidden="1" x14ac:dyDescent="0.25">
      <c r="A832" s="270" t="s">
        <v>224</v>
      </c>
      <c r="B832" s="7"/>
      <c r="C832" s="83">
        <v>29</v>
      </c>
      <c r="D832" s="86"/>
      <c r="E832" s="86"/>
      <c r="F832" s="310"/>
    </row>
    <row r="833" spans="1:6" s="45" customFormat="1" ht="30" hidden="1" x14ac:dyDescent="0.25">
      <c r="A833" s="270" t="s">
        <v>225</v>
      </c>
      <c r="B833" s="7"/>
      <c r="C833" s="83">
        <v>473</v>
      </c>
      <c r="D833" s="86"/>
      <c r="E833" s="86"/>
      <c r="F833" s="310"/>
    </row>
    <row r="834" spans="1:6" s="45" customFormat="1" hidden="1" x14ac:dyDescent="0.25">
      <c r="A834" s="270" t="s">
        <v>224</v>
      </c>
      <c r="B834" s="7"/>
      <c r="C834" s="140">
        <v>65</v>
      </c>
      <c r="D834" s="86"/>
      <c r="E834" s="86"/>
      <c r="F834" s="310"/>
    </row>
    <row r="835" spans="1:6" s="45" customFormat="1" ht="30" hidden="1" customHeight="1" x14ac:dyDescent="0.25">
      <c r="A835" s="157" t="s">
        <v>226</v>
      </c>
      <c r="B835" s="7"/>
      <c r="C835" s="113">
        <f>SUM(C836,C837,C839)</f>
        <v>58283</v>
      </c>
      <c r="D835" s="86"/>
      <c r="E835" s="86"/>
      <c r="F835" s="310"/>
    </row>
    <row r="836" spans="1:6" s="45" customFormat="1" ht="30" hidden="1" x14ac:dyDescent="0.25">
      <c r="A836" s="270" t="s">
        <v>227</v>
      </c>
      <c r="B836" s="7"/>
      <c r="C836" s="113"/>
      <c r="D836" s="86"/>
      <c r="E836" s="86"/>
      <c r="F836" s="310"/>
    </row>
    <row r="837" spans="1:6" s="45" customFormat="1" ht="45" hidden="1" x14ac:dyDescent="0.25">
      <c r="A837" s="270" t="s">
        <v>228</v>
      </c>
      <c r="B837" s="7"/>
      <c r="C837" s="135">
        <v>54530</v>
      </c>
      <c r="D837" s="86"/>
      <c r="E837" s="86"/>
      <c r="F837" s="310"/>
    </row>
    <row r="838" spans="1:6" s="45" customFormat="1" hidden="1" x14ac:dyDescent="0.25">
      <c r="A838" s="270" t="s">
        <v>224</v>
      </c>
      <c r="B838" s="7"/>
      <c r="C838" s="135">
        <v>16002</v>
      </c>
      <c r="D838" s="86"/>
      <c r="E838" s="86"/>
      <c r="F838" s="310"/>
    </row>
    <row r="839" spans="1:6" s="45" customFormat="1" ht="45" hidden="1" x14ac:dyDescent="0.25">
      <c r="A839" s="270" t="s">
        <v>229</v>
      </c>
      <c r="B839" s="7"/>
      <c r="C839" s="135">
        <v>3753</v>
      </c>
      <c r="D839" s="86"/>
      <c r="E839" s="86"/>
      <c r="F839" s="310"/>
    </row>
    <row r="840" spans="1:6" s="45" customFormat="1" hidden="1" x14ac:dyDescent="0.25">
      <c r="A840" s="270" t="s">
        <v>224</v>
      </c>
      <c r="B840" s="7"/>
      <c r="C840" s="135">
        <v>2323</v>
      </c>
      <c r="D840" s="86"/>
      <c r="E840" s="86"/>
      <c r="F840" s="310"/>
    </row>
    <row r="841" spans="1:6" s="45" customFormat="1" ht="31.5" hidden="1" customHeight="1" x14ac:dyDescent="0.25">
      <c r="A841" s="157" t="s">
        <v>230</v>
      </c>
      <c r="B841" s="7"/>
      <c r="C841" s="113"/>
      <c r="D841" s="86"/>
      <c r="E841" s="86"/>
      <c r="F841" s="310"/>
    </row>
    <row r="842" spans="1:6" s="45" customFormat="1" ht="30" hidden="1" x14ac:dyDescent="0.25">
      <c r="A842" s="17" t="s">
        <v>231</v>
      </c>
      <c r="B842" s="7"/>
      <c r="C842" s="113"/>
      <c r="D842" s="86"/>
      <c r="E842" s="86"/>
      <c r="F842" s="310"/>
    </row>
    <row r="843" spans="1:6" s="45" customFormat="1" ht="15.75" hidden="1" customHeight="1" x14ac:dyDescent="0.25">
      <c r="A843" s="157" t="s">
        <v>232</v>
      </c>
      <c r="B843" s="7"/>
      <c r="C843" s="113"/>
      <c r="D843" s="86"/>
      <c r="E843" s="86"/>
      <c r="F843" s="310"/>
    </row>
    <row r="844" spans="1:6" s="45" customFormat="1" ht="15.75" hidden="1" customHeight="1" x14ac:dyDescent="0.25">
      <c r="A844" s="17" t="s">
        <v>233</v>
      </c>
      <c r="B844" s="7"/>
      <c r="C844" s="113"/>
      <c r="D844" s="86"/>
      <c r="E844" s="86"/>
      <c r="F844" s="310"/>
    </row>
    <row r="845" spans="1:6" s="45" customFormat="1" hidden="1" x14ac:dyDescent="0.25">
      <c r="A845" s="25" t="s">
        <v>111</v>
      </c>
      <c r="B845" s="80"/>
      <c r="C845" s="83"/>
      <c r="D845" s="86"/>
      <c r="E845" s="86"/>
      <c r="F845" s="310"/>
    </row>
    <row r="846" spans="1:6" s="45" customFormat="1" hidden="1" x14ac:dyDescent="0.25">
      <c r="A846" s="197" t="s">
        <v>141</v>
      </c>
      <c r="B846" s="80"/>
      <c r="C846" s="140"/>
      <c r="D846" s="86"/>
      <c r="E846" s="86"/>
      <c r="F846" s="310"/>
    </row>
    <row r="847" spans="1:6" ht="30" hidden="1" x14ac:dyDescent="0.25">
      <c r="A847" s="25" t="s">
        <v>112</v>
      </c>
      <c r="B847" s="7"/>
      <c r="C847" s="113">
        <v>13728</v>
      </c>
      <c r="D847" s="113"/>
      <c r="E847" s="113"/>
      <c r="F847" s="113"/>
    </row>
    <row r="848" spans="1:6" s="45" customFormat="1" ht="15.75" hidden="1" customHeight="1" x14ac:dyDescent="0.25">
      <c r="A848" s="25" t="s">
        <v>234</v>
      </c>
      <c r="B848" s="7"/>
      <c r="C848" s="113"/>
      <c r="D848" s="86"/>
      <c r="E848" s="86"/>
      <c r="F848" s="310"/>
    </row>
    <row r="849" spans="1:6" s="45" customFormat="1" hidden="1" x14ac:dyDescent="0.25">
      <c r="A849" s="269" t="s">
        <v>235</v>
      </c>
      <c r="B849" s="7"/>
      <c r="C849" s="113"/>
      <c r="D849" s="86"/>
      <c r="E849" s="86"/>
      <c r="F849" s="310"/>
    </row>
    <row r="850" spans="1:6" s="45" customFormat="1" hidden="1" x14ac:dyDescent="0.25">
      <c r="A850" s="15" t="s">
        <v>143</v>
      </c>
      <c r="B850" s="7"/>
      <c r="C850" s="104">
        <f>C826+ROUND(C845*3.2,0)+C847</f>
        <v>72755</v>
      </c>
      <c r="D850" s="86"/>
      <c r="E850" s="86"/>
      <c r="F850" s="310"/>
    </row>
    <row r="851" spans="1:6" s="45" customFormat="1" hidden="1" x14ac:dyDescent="0.25">
      <c r="A851" s="311" t="s">
        <v>142</v>
      </c>
      <c r="B851" s="7"/>
      <c r="C851" s="104">
        <f>SUM(C824,C850)</f>
        <v>213996</v>
      </c>
      <c r="D851" s="86"/>
      <c r="E851" s="86"/>
      <c r="F851" s="310"/>
    </row>
    <row r="852" spans="1:6" hidden="1" x14ac:dyDescent="0.25">
      <c r="A852" s="98" t="s">
        <v>7</v>
      </c>
      <c r="B852" s="145"/>
      <c r="C852" s="145"/>
      <c r="D852" s="113"/>
      <c r="E852" s="113"/>
      <c r="F852" s="113"/>
    </row>
    <row r="853" spans="1:6" hidden="1" x14ac:dyDescent="0.25">
      <c r="A853" s="21" t="s">
        <v>74</v>
      </c>
      <c r="B853" s="145"/>
      <c r="C853" s="145"/>
      <c r="D853" s="113"/>
      <c r="E853" s="113"/>
      <c r="F853" s="113"/>
    </row>
    <row r="854" spans="1:6" hidden="1" x14ac:dyDescent="0.25">
      <c r="A854" s="160" t="s">
        <v>26</v>
      </c>
      <c r="B854" s="9">
        <v>240</v>
      </c>
      <c r="C854" s="113">
        <v>772</v>
      </c>
      <c r="D854" s="13">
        <v>8</v>
      </c>
      <c r="E854" s="113">
        <f>ROUND(F854/B854,0)</f>
        <v>26</v>
      </c>
      <c r="F854" s="113">
        <f>ROUND(C854*D854,0)</f>
        <v>6176</v>
      </c>
    </row>
    <row r="855" spans="1:6" ht="17.25" hidden="1" customHeight="1" x14ac:dyDescent="0.25">
      <c r="A855" s="92" t="s">
        <v>134</v>
      </c>
      <c r="B855" s="9"/>
      <c r="C855" s="123">
        <f t="shared" ref="C855" si="57">C854</f>
        <v>772</v>
      </c>
      <c r="D855" s="268">
        <f t="shared" ref="D855:F856" si="58">D854</f>
        <v>8</v>
      </c>
      <c r="E855" s="123">
        <f t="shared" si="58"/>
        <v>26</v>
      </c>
      <c r="F855" s="123">
        <f t="shared" si="58"/>
        <v>6176</v>
      </c>
    </row>
    <row r="856" spans="1:6" ht="17.25" hidden="1" customHeight="1" x14ac:dyDescent="0.25">
      <c r="A856" s="165" t="s">
        <v>109</v>
      </c>
      <c r="B856" s="9"/>
      <c r="C856" s="155">
        <f t="shared" ref="C856" si="59">C855</f>
        <v>772</v>
      </c>
      <c r="D856" s="8">
        <f t="shared" si="58"/>
        <v>8</v>
      </c>
      <c r="E856" s="155">
        <f t="shared" si="58"/>
        <v>26</v>
      </c>
      <c r="F856" s="155">
        <f t="shared" si="58"/>
        <v>6176</v>
      </c>
    </row>
    <row r="857" spans="1:6" s="5" customFormat="1" hidden="1" thickBot="1" x14ac:dyDescent="0.25">
      <c r="A857" s="117" t="s">
        <v>10</v>
      </c>
      <c r="B857" s="117"/>
      <c r="C857" s="328"/>
      <c r="D857" s="328"/>
      <c r="E857" s="328"/>
      <c r="F857" s="328"/>
    </row>
    <row r="858" spans="1:6" hidden="1" x14ac:dyDescent="0.25">
      <c r="A858" s="314"/>
      <c r="B858" s="323"/>
      <c r="C858" s="147"/>
      <c r="D858" s="147"/>
      <c r="E858" s="147"/>
      <c r="F858" s="147"/>
    </row>
    <row r="859" spans="1:6" hidden="1" x14ac:dyDescent="0.25">
      <c r="A859" s="299" t="s">
        <v>149</v>
      </c>
      <c r="B859" s="9"/>
      <c r="C859" s="113"/>
      <c r="D859" s="113"/>
      <c r="E859" s="113"/>
      <c r="F859" s="113"/>
    </row>
    <row r="860" spans="1:6" s="5" customFormat="1" hidden="1" x14ac:dyDescent="0.25">
      <c r="A860" s="16" t="s">
        <v>174</v>
      </c>
      <c r="B860" s="7"/>
      <c r="C860" s="113"/>
      <c r="D860" s="113"/>
      <c r="E860" s="113"/>
      <c r="F860" s="113"/>
    </row>
    <row r="861" spans="1:6" s="5" customFormat="1" hidden="1" x14ac:dyDescent="0.25">
      <c r="A861" s="17" t="s">
        <v>113</v>
      </c>
      <c r="B861" s="7"/>
      <c r="C861" s="113"/>
      <c r="D861" s="113"/>
      <c r="E861" s="113"/>
      <c r="F861" s="113"/>
    </row>
    <row r="862" spans="1:6" s="5" customFormat="1" hidden="1" x14ac:dyDescent="0.25">
      <c r="A862" s="25" t="s">
        <v>111</v>
      </c>
      <c r="B862" s="7"/>
      <c r="C862" s="113">
        <f>(C863+C864)/8.5</f>
        <v>31130</v>
      </c>
      <c r="D862" s="113"/>
      <c r="E862" s="113"/>
      <c r="F862" s="113"/>
    </row>
    <row r="863" spans="1:6" s="5" customFormat="1" hidden="1" x14ac:dyDescent="0.25">
      <c r="A863" s="412" t="s">
        <v>301</v>
      </c>
      <c r="B863" s="7"/>
      <c r="C863" s="113">
        <v>257605</v>
      </c>
      <c r="D863" s="113"/>
      <c r="E863" s="113"/>
      <c r="F863" s="113"/>
    </row>
    <row r="864" spans="1:6" s="5" customFormat="1" hidden="1" x14ac:dyDescent="0.25">
      <c r="A864" s="412" t="s">
        <v>302</v>
      </c>
      <c r="B864" s="7"/>
      <c r="C864" s="113">
        <v>7000</v>
      </c>
      <c r="D864" s="113"/>
      <c r="E864" s="113"/>
      <c r="F864" s="113"/>
    </row>
    <row r="865" spans="1:6" s="5" customFormat="1" ht="30" hidden="1" x14ac:dyDescent="0.25">
      <c r="A865" s="25" t="s">
        <v>112</v>
      </c>
      <c r="B865" s="7"/>
      <c r="C865" s="113"/>
      <c r="D865" s="113"/>
      <c r="E865" s="113"/>
      <c r="F865" s="113"/>
    </row>
    <row r="866" spans="1:6" s="5" customFormat="1" hidden="1" x14ac:dyDescent="0.25">
      <c r="A866" s="198" t="s">
        <v>142</v>
      </c>
      <c r="B866" s="7"/>
      <c r="C866" s="104">
        <f>C861+ROUND((C863+C864)/3.9,0)+C865</f>
        <v>67847</v>
      </c>
      <c r="D866" s="113"/>
      <c r="E866" s="113"/>
      <c r="F866" s="113"/>
    </row>
    <row r="867" spans="1:6" ht="15.75" hidden="1" thickBot="1" x14ac:dyDescent="0.3">
      <c r="A867" s="329" t="s">
        <v>10</v>
      </c>
      <c r="B867" s="121"/>
      <c r="C867" s="121"/>
      <c r="D867" s="121"/>
      <c r="E867" s="121"/>
      <c r="F867" s="121"/>
    </row>
    <row r="868" spans="1:6" hidden="1" x14ac:dyDescent="0.25">
      <c r="A868" s="314"/>
      <c r="B868" s="323"/>
      <c r="C868" s="147"/>
      <c r="D868" s="147"/>
      <c r="E868" s="147"/>
      <c r="F868" s="147"/>
    </row>
    <row r="869" spans="1:6" hidden="1" x14ac:dyDescent="0.25">
      <c r="A869" s="299" t="s">
        <v>150</v>
      </c>
      <c r="B869" s="9"/>
      <c r="C869" s="113"/>
      <c r="D869" s="113"/>
      <c r="E869" s="113"/>
      <c r="F869" s="113"/>
    </row>
    <row r="870" spans="1:6" s="45" customFormat="1" ht="18.75" hidden="1" customHeight="1" x14ac:dyDescent="0.25">
      <c r="A870" s="16" t="s">
        <v>214</v>
      </c>
      <c r="B870" s="16"/>
      <c r="C870" s="290"/>
      <c r="D870" s="83"/>
      <c r="E870" s="83"/>
      <c r="F870" s="83"/>
    </row>
    <row r="871" spans="1:6" s="45" customFormat="1" hidden="1" x14ac:dyDescent="0.25">
      <c r="A871" s="17" t="s">
        <v>113</v>
      </c>
      <c r="B871" s="80"/>
      <c r="C871" s="83">
        <f>SUM(C872,C873,C874,C875)</f>
        <v>14000</v>
      </c>
      <c r="D871" s="83"/>
      <c r="E871" s="83"/>
      <c r="F871" s="83"/>
    </row>
    <row r="872" spans="1:6" s="45" customFormat="1" hidden="1" x14ac:dyDescent="0.25">
      <c r="A872" s="157" t="s">
        <v>215</v>
      </c>
      <c r="B872" s="80"/>
      <c r="C872" s="83"/>
      <c r="D872" s="83"/>
      <c r="E872" s="83"/>
      <c r="F872" s="83"/>
    </row>
    <row r="873" spans="1:6" s="45" customFormat="1" ht="17.25" hidden="1" customHeight="1" x14ac:dyDescent="0.25">
      <c r="A873" s="157" t="s">
        <v>216</v>
      </c>
      <c r="B873" s="80"/>
      <c r="C873" s="113">
        <v>2000</v>
      </c>
      <c r="D873" s="83"/>
      <c r="E873" s="83"/>
      <c r="F873" s="83"/>
    </row>
    <row r="874" spans="1:6" s="45" customFormat="1" ht="30" hidden="1" x14ac:dyDescent="0.25">
      <c r="A874" s="157" t="s">
        <v>217</v>
      </c>
      <c r="B874" s="80"/>
      <c r="C874" s="113">
        <v>500</v>
      </c>
      <c r="D874" s="83"/>
      <c r="E874" s="83"/>
      <c r="F874" s="83"/>
    </row>
    <row r="875" spans="1:6" s="45" customFormat="1" hidden="1" x14ac:dyDescent="0.25">
      <c r="A875" s="17" t="s">
        <v>218</v>
      </c>
      <c r="B875" s="80"/>
      <c r="C875" s="113">
        <v>11500</v>
      </c>
      <c r="D875" s="83"/>
      <c r="E875" s="83"/>
      <c r="F875" s="83"/>
    </row>
    <row r="876" spans="1:6" hidden="1" x14ac:dyDescent="0.25">
      <c r="A876" s="25" t="s">
        <v>111</v>
      </c>
      <c r="B876" s="7"/>
      <c r="C876" s="113">
        <v>35000</v>
      </c>
      <c r="D876" s="113"/>
      <c r="E876" s="113"/>
      <c r="F876" s="113"/>
    </row>
    <row r="877" spans="1:6" s="45" customFormat="1" hidden="1" x14ac:dyDescent="0.25">
      <c r="A877" s="197" t="s">
        <v>141</v>
      </c>
      <c r="B877" s="154"/>
      <c r="C877" s="113"/>
      <c r="D877" s="83"/>
      <c r="E877" s="83"/>
      <c r="F877" s="83"/>
    </row>
    <row r="878" spans="1:6" s="45" customFormat="1" ht="15.75" hidden="1" customHeight="1" x14ac:dyDescent="0.25">
      <c r="A878" s="18" t="s">
        <v>219</v>
      </c>
      <c r="B878" s="137"/>
      <c r="C878" s="80">
        <f>C871+ROUND(C876*3.2,0)</f>
        <v>126000</v>
      </c>
      <c r="D878" s="86"/>
      <c r="E878" s="86"/>
      <c r="F878" s="310"/>
    </row>
    <row r="879" spans="1:6" s="45" customFormat="1" ht="15.75" hidden="1" customHeight="1" x14ac:dyDescent="0.25">
      <c r="A879" s="16" t="s">
        <v>144</v>
      </c>
      <c r="B879" s="7"/>
      <c r="C879" s="113"/>
      <c r="D879" s="86"/>
      <c r="E879" s="86"/>
      <c r="F879" s="310"/>
    </row>
    <row r="880" spans="1:6" s="45" customFormat="1" ht="15.75" hidden="1" customHeight="1" x14ac:dyDescent="0.25">
      <c r="A880" s="17" t="s">
        <v>113</v>
      </c>
      <c r="B880" s="7"/>
      <c r="C880" s="113">
        <f>SUM(C881,C882,C889,C895,C896,C897,C898)</f>
        <v>62418</v>
      </c>
      <c r="D880" s="86"/>
      <c r="E880" s="86"/>
      <c r="F880" s="310"/>
    </row>
    <row r="881" spans="1:6" s="45" customFormat="1" ht="15.75" hidden="1" customHeight="1" x14ac:dyDescent="0.25">
      <c r="A881" s="17" t="s">
        <v>215</v>
      </c>
      <c r="B881" s="7"/>
      <c r="C881" s="113"/>
      <c r="D881" s="86"/>
      <c r="E881" s="86"/>
      <c r="F881" s="310"/>
    </row>
    <row r="882" spans="1:6" s="45" customFormat="1" ht="15.75" hidden="1" customHeight="1" x14ac:dyDescent="0.25">
      <c r="A882" s="157" t="s">
        <v>220</v>
      </c>
      <c r="B882" s="7"/>
      <c r="C882" s="113">
        <f>C883+C884+C885+C887</f>
        <v>1635</v>
      </c>
      <c r="D882" s="86"/>
      <c r="E882" s="86"/>
      <c r="F882" s="310"/>
    </row>
    <row r="883" spans="1:6" s="45" customFormat="1" ht="19.5" hidden="1" customHeight="1" x14ac:dyDescent="0.25">
      <c r="A883" s="270" t="s">
        <v>221</v>
      </c>
      <c r="B883" s="7"/>
      <c r="C883" s="83"/>
      <c r="D883" s="86"/>
      <c r="E883" s="86"/>
      <c r="F883" s="310"/>
    </row>
    <row r="884" spans="1:6" s="45" customFormat="1" ht="15.75" hidden="1" customHeight="1" x14ac:dyDescent="0.25">
      <c r="A884" s="270" t="s">
        <v>222</v>
      </c>
      <c r="B884" s="7"/>
      <c r="C884" s="83"/>
      <c r="D884" s="86"/>
      <c r="E884" s="86"/>
      <c r="F884" s="310"/>
    </row>
    <row r="885" spans="1:6" s="45" customFormat="1" ht="30.75" hidden="1" customHeight="1" x14ac:dyDescent="0.25">
      <c r="A885" s="270" t="s">
        <v>223</v>
      </c>
      <c r="B885" s="7"/>
      <c r="C885" s="83">
        <v>1030</v>
      </c>
      <c r="D885" s="86"/>
      <c r="E885" s="86"/>
      <c r="F885" s="310"/>
    </row>
    <row r="886" spans="1:6" s="45" customFormat="1" hidden="1" x14ac:dyDescent="0.25">
      <c r="A886" s="270" t="s">
        <v>224</v>
      </c>
      <c r="B886" s="7"/>
      <c r="C886" s="83">
        <v>143</v>
      </c>
      <c r="D886" s="86"/>
      <c r="E886" s="86"/>
      <c r="F886" s="310"/>
    </row>
    <row r="887" spans="1:6" s="45" customFormat="1" ht="30" hidden="1" x14ac:dyDescent="0.25">
      <c r="A887" s="270" t="s">
        <v>225</v>
      </c>
      <c r="B887" s="7"/>
      <c r="C887" s="83">
        <v>605</v>
      </c>
      <c r="D887" s="86"/>
      <c r="E887" s="86"/>
      <c r="F887" s="310"/>
    </row>
    <row r="888" spans="1:6" s="45" customFormat="1" hidden="1" x14ac:dyDescent="0.25">
      <c r="A888" s="270" t="s">
        <v>224</v>
      </c>
      <c r="B888" s="7"/>
      <c r="C888" s="140">
        <v>81</v>
      </c>
      <c r="D888" s="86"/>
      <c r="E888" s="86"/>
      <c r="F888" s="310"/>
    </row>
    <row r="889" spans="1:6" s="45" customFormat="1" ht="30" hidden="1" customHeight="1" x14ac:dyDescent="0.25">
      <c r="A889" s="157" t="s">
        <v>226</v>
      </c>
      <c r="B889" s="7"/>
      <c r="C889" s="113">
        <f>SUM(C890,C891,C893)</f>
        <v>60783</v>
      </c>
      <c r="D889" s="86"/>
      <c r="E889" s="86"/>
      <c r="F889" s="310"/>
    </row>
    <row r="890" spans="1:6" s="45" customFormat="1" ht="30" hidden="1" x14ac:dyDescent="0.25">
      <c r="A890" s="270" t="s">
        <v>227</v>
      </c>
      <c r="B890" s="7"/>
      <c r="C890" s="113"/>
      <c r="D890" s="86"/>
      <c r="E890" s="86"/>
      <c r="F890" s="310"/>
    </row>
    <row r="891" spans="1:6" s="45" customFormat="1" ht="45" hidden="1" x14ac:dyDescent="0.25">
      <c r="A891" s="270" t="s">
        <v>228</v>
      </c>
      <c r="B891" s="7"/>
      <c r="C891" s="135">
        <v>50833</v>
      </c>
      <c r="D891" s="86"/>
      <c r="E891" s="86"/>
      <c r="F891" s="310"/>
    </row>
    <row r="892" spans="1:6" s="45" customFormat="1" hidden="1" x14ac:dyDescent="0.25">
      <c r="A892" s="270" t="s">
        <v>224</v>
      </c>
      <c r="B892" s="7"/>
      <c r="C892" s="135">
        <v>13200</v>
      </c>
      <c r="D892" s="86"/>
      <c r="E892" s="86"/>
      <c r="F892" s="310"/>
    </row>
    <row r="893" spans="1:6" s="45" customFormat="1" ht="45" hidden="1" x14ac:dyDescent="0.25">
      <c r="A893" s="270" t="s">
        <v>229</v>
      </c>
      <c r="B893" s="7"/>
      <c r="C893" s="135">
        <v>9950</v>
      </c>
      <c r="D893" s="86"/>
      <c r="E893" s="86"/>
      <c r="F893" s="310"/>
    </row>
    <row r="894" spans="1:6" s="45" customFormat="1" hidden="1" x14ac:dyDescent="0.25">
      <c r="A894" s="270" t="s">
        <v>224</v>
      </c>
      <c r="B894" s="7"/>
      <c r="C894" s="135">
        <v>6650</v>
      </c>
      <c r="D894" s="86"/>
      <c r="E894" s="86"/>
      <c r="F894" s="310"/>
    </row>
    <row r="895" spans="1:6" s="45" customFormat="1" ht="31.5" hidden="1" customHeight="1" x14ac:dyDescent="0.25">
      <c r="A895" s="157" t="s">
        <v>230</v>
      </c>
      <c r="B895" s="7"/>
      <c r="C895" s="113"/>
      <c r="D895" s="86"/>
      <c r="E895" s="86"/>
      <c r="F895" s="310"/>
    </row>
    <row r="896" spans="1:6" s="45" customFormat="1" ht="30" hidden="1" x14ac:dyDescent="0.25">
      <c r="A896" s="17" t="s">
        <v>231</v>
      </c>
      <c r="B896" s="7"/>
      <c r="C896" s="113"/>
      <c r="D896" s="86"/>
      <c r="E896" s="86"/>
      <c r="F896" s="310"/>
    </row>
    <row r="897" spans="1:6" s="45" customFormat="1" ht="15.75" hidden="1" customHeight="1" x14ac:dyDescent="0.25">
      <c r="A897" s="157" t="s">
        <v>232</v>
      </c>
      <c r="B897" s="7"/>
      <c r="C897" s="113"/>
      <c r="D897" s="86"/>
      <c r="E897" s="86"/>
      <c r="F897" s="310"/>
    </row>
    <row r="898" spans="1:6" s="45" customFormat="1" ht="15.75" hidden="1" customHeight="1" x14ac:dyDescent="0.25">
      <c r="A898" s="17" t="s">
        <v>233</v>
      </c>
      <c r="B898" s="7"/>
      <c r="C898" s="113"/>
      <c r="D898" s="86"/>
      <c r="E898" s="86"/>
      <c r="F898" s="310"/>
    </row>
    <row r="899" spans="1:6" s="45" customFormat="1" hidden="1" x14ac:dyDescent="0.25">
      <c r="A899" s="25" t="s">
        <v>111</v>
      </c>
      <c r="B899" s="80"/>
      <c r="C899" s="83"/>
      <c r="D899" s="86"/>
      <c r="E899" s="86"/>
      <c r="F899" s="310"/>
    </row>
    <row r="900" spans="1:6" s="45" customFormat="1" hidden="1" x14ac:dyDescent="0.25">
      <c r="A900" s="197" t="s">
        <v>141</v>
      </c>
      <c r="B900" s="80"/>
      <c r="C900" s="140"/>
      <c r="D900" s="86"/>
      <c r="E900" s="86"/>
      <c r="F900" s="310"/>
    </row>
    <row r="901" spans="1:6" ht="30" hidden="1" x14ac:dyDescent="0.25">
      <c r="A901" s="25" t="s">
        <v>112</v>
      </c>
      <c r="B901" s="7"/>
      <c r="C901" s="113">
        <v>10269</v>
      </c>
      <c r="D901" s="113"/>
      <c r="E901" s="113"/>
      <c r="F901" s="113"/>
    </row>
    <row r="902" spans="1:6" s="45" customFormat="1" ht="15.75" hidden="1" customHeight="1" x14ac:dyDescent="0.25">
      <c r="A902" s="25" t="s">
        <v>234</v>
      </c>
      <c r="B902" s="7"/>
      <c r="C902" s="113"/>
      <c r="D902" s="86"/>
      <c r="E902" s="86"/>
      <c r="F902" s="310"/>
    </row>
    <row r="903" spans="1:6" s="45" customFormat="1" hidden="1" x14ac:dyDescent="0.25">
      <c r="A903" s="269" t="s">
        <v>235</v>
      </c>
      <c r="B903" s="7"/>
      <c r="C903" s="113"/>
      <c r="D903" s="86"/>
      <c r="E903" s="86"/>
      <c r="F903" s="310"/>
    </row>
    <row r="904" spans="1:6" s="45" customFormat="1" hidden="1" x14ac:dyDescent="0.25">
      <c r="A904" s="15" t="s">
        <v>143</v>
      </c>
      <c r="B904" s="7"/>
      <c r="C904" s="104">
        <f>C880+ROUND(C899*3.2,0)+C901</f>
        <v>72687</v>
      </c>
      <c r="D904" s="86"/>
      <c r="E904" s="86"/>
      <c r="F904" s="310"/>
    </row>
    <row r="905" spans="1:6" s="45" customFormat="1" hidden="1" x14ac:dyDescent="0.25">
      <c r="A905" s="311" t="s">
        <v>142</v>
      </c>
      <c r="B905" s="7"/>
      <c r="C905" s="104">
        <f>SUM(C878,C904)</f>
        <v>198687</v>
      </c>
      <c r="D905" s="86"/>
      <c r="E905" s="86"/>
      <c r="F905" s="310"/>
    </row>
    <row r="906" spans="1:6" hidden="1" x14ac:dyDescent="0.25">
      <c r="A906" s="98" t="s">
        <v>7</v>
      </c>
      <c r="B906" s="145"/>
      <c r="C906" s="145"/>
      <c r="D906" s="113"/>
      <c r="E906" s="113"/>
      <c r="F906" s="113"/>
    </row>
    <row r="907" spans="1:6" hidden="1" x14ac:dyDescent="0.25">
      <c r="A907" s="21" t="s">
        <v>74</v>
      </c>
      <c r="B907" s="145"/>
      <c r="C907" s="145"/>
      <c r="D907" s="113"/>
      <c r="E907" s="113"/>
      <c r="F907" s="113"/>
    </row>
    <row r="908" spans="1:6" hidden="1" x14ac:dyDescent="0.25">
      <c r="A908" s="160" t="s">
        <v>26</v>
      </c>
      <c r="B908" s="9">
        <v>240</v>
      </c>
      <c r="C908" s="113">
        <v>820</v>
      </c>
      <c r="D908" s="13">
        <v>8</v>
      </c>
      <c r="E908" s="113">
        <f>ROUND(F908/B908,0)</f>
        <v>27</v>
      </c>
      <c r="F908" s="113">
        <f>ROUND(C908*D908,0)</f>
        <v>6560</v>
      </c>
    </row>
    <row r="909" spans="1:6" hidden="1" x14ac:dyDescent="0.25">
      <c r="A909" s="160" t="s">
        <v>72</v>
      </c>
      <c r="B909" s="9">
        <v>240</v>
      </c>
      <c r="C909" s="113">
        <v>40</v>
      </c>
      <c r="D909" s="13">
        <v>8</v>
      </c>
      <c r="E909" s="113">
        <f>ROUND(F909/B909,0)</f>
        <v>1</v>
      </c>
      <c r="F909" s="113">
        <f>ROUND(C909*D909,0)</f>
        <v>320</v>
      </c>
    </row>
    <row r="910" spans="1:6" hidden="1" x14ac:dyDescent="0.25">
      <c r="A910" s="160" t="s">
        <v>45</v>
      </c>
      <c r="B910" s="9">
        <v>240</v>
      </c>
      <c r="C910" s="113">
        <v>30</v>
      </c>
      <c r="D910" s="13">
        <v>9</v>
      </c>
      <c r="E910" s="113">
        <f t="shared" ref="E910:E911" si="60">ROUND(F910/B910,0)</f>
        <v>1</v>
      </c>
      <c r="F910" s="113">
        <f t="shared" ref="F910:F911" si="61">ROUND(C910*D910,0)</f>
        <v>270</v>
      </c>
    </row>
    <row r="911" spans="1:6" hidden="1" x14ac:dyDescent="0.25">
      <c r="A911" s="160" t="s">
        <v>57</v>
      </c>
      <c r="B911" s="9">
        <v>240</v>
      </c>
      <c r="C911" s="113">
        <v>10</v>
      </c>
      <c r="D911" s="13">
        <v>10</v>
      </c>
      <c r="E911" s="113">
        <f t="shared" si="60"/>
        <v>0</v>
      </c>
      <c r="F911" s="113">
        <f t="shared" si="61"/>
        <v>100</v>
      </c>
    </row>
    <row r="912" spans="1:6" ht="17.25" hidden="1" customHeight="1" x14ac:dyDescent="0.25">
      <c r="A912" s="92" t="s">
        <v>134</v>
      </c>
      <c r="B912" s="9"/>
      <c r="C912" s="123">
        <f>SUM(C908:C911)</f>
        <v>900</v>
      </c>
      <c r="D912" s="268">
        <f>D909</f>
        <v>8</v>
      </c>
      <c r="E912" s="123">
        <f t="shared" ref="E912:F912" si="62">SUM(E908:E911)</f>
        <v>29</v>
      </c>
      <c r="F912" s="123">
        <f t="shared" si="62"/>
        <v>7250</v>
      </c>
    </row>
    <row r="913" spans="1:6" ht="17.25" hidden="1" customHeight="1" x14ac:dyDescent="0.25">
      <c r="A913" s="165" t="s">
        <v>109</v>
      </c>
      <c r="B913" s="9"/>
      <c r="C913" s="155">
        <f t="shared" ref="C913" si="63">C912</f>
        <v>900</v>
      </c>
      <c r="D913" s="8">
        <f t="shared" ref="D913:F913" si="64">D912</f>
        <v>8</v>
      </c>
      <c r="E913" s="155">
        <f t="shared" si="64"/>
        <v>29</v>
      </c>
      <c r="F913" s="155">
        <f t="shared" si="64"/>
        <v>7250</v>
      </c>
    </row>
    <row r="914" spans="1:6" ht="20.25" hidden="1" customHeight="1" thickBot="1" x14ac:dyDescent="0.3">
      <c r="A914" s="117" t="s">
        <v>10</v>
      </c>
      <c r="B914" s="117"/>
      <c r="C914" s="121"/>
      <c r="D914" s="121"/>
      <c r="E914" s="121"/>
      <c r="F914" s="121"/>
    </row>
    <row r="915" spans="1:6" ht="43.5" x14ac:dyDescent="0.25">
      <c r="A915" s="386" t="s">
        <v>151</v>
      </c>
      <c r="B915" s="387"/>
      <c r="C915" s="147"/>
      <c r="D915" s="147"/>
      <c r="E915" s="147"/>
      <c r="F915" s="147"/>
    </row>
    <row r="916" spans="1:6" x14ac:dyDescent="0.25">
      <c r="A916" s="10" t="s">
        <v>4</v>
      </c>
      <c r="B916" s="28"/>
      <c r="C916" s="113"/>
      <c r="D916" s="388"/>
      <c r="E916" s="113"/>
      <c r="F916" s="113"/>
    </row>
    <row r="917" spans="1:6" x14ac:dyDescent="0.25">
      <c r="A917" s="35" t="s">
        <v>72</v>
      </c>
      <c r="B917" s="39">
        <v>340</v>
      </c>
      <c r="C917" s="113">
        <v>690</v>
      </c>
      <c r="D917" s="389">
        <v>9.8000000000000007</v>
      </c>
      <c r="E917" s="113">
        <f t="shared" ref="E917:E929" si="65">ROUND(F917/B917,0)</f>
        <v>20</v>
      </c>
      <c r="F917" s="113">
        <f t="shared" ref="F917:F929" si="66">ROUND(C917*D917,0)</f>
        <v>6762</v>
      </c>
    </row>
    <row r="918" spans="1:6" x14ac:dyDescent="0.25">
      <c r="A918" s="35" t="s">
        <v>58</v>
      </c>
      <c r="B918" s="39">
        <v>340</v>
      </c>
      <c r="C918" s="113">
        <v>55</v>
      </c>
      <c r="D918" s="389">
        <v>11.4</v>
      </c>
      <c r="E918" s="113">
        <f t="shared" si="65"/>
        <v>2</v>
      </c>
      <c r="F918" s="113">
        <f t="shared" si="66"/>
        <v>627</v>
      </c>
    </row>
    <row r="919" spans="1:6" x14ac:dyDescent="0.25">
      <c r="A919" s="35" t="s">
        <v>23</v>
      </c>
      <c r="B919" s="39">
        <v>340</v>
      </c>
      <c r="C919" s="113">
        <v>75</v>
      </c>
      <c r="D919" s="389">
        <v>6.3</v>
      </c>
      <c r="E919" s="113">
        <f t="shared" si="65"/>
        <v>1</v>
      </c>
      <c r="F919" s="113">
        <f t="shared" si="66"/>
        <v>473</v>
      </c>
    </row>
    <row r="920" spans="1:6" x14ac:dyDescent="0.25">
      <c r="A920" s="35" t="s">
        <v>22</v>
      </c>
      <c r="B920" s="39">
        <v>340</v>
      </c>
      <c r="C920" s="113">
        <v>1090</v>
      </c>
      <c r="D920" s="389">
        <v>10.8</v>
      </c>
      <c r="E920" s="113">
        <f t="shared" si="65"/>
        <v>35</v>
      </c>
      <c r="F920" s="113">
        <f t="shared" si="66"/>
        <v>11772</v>
      </c>
    </row>
    <row r="921" spans="1:6" x14ac:dyDescent="0.25">
      <c r="A921" s="35" t="s">
        <v>57</v>
      </c>
      <c r="B921" s="39">
        <v>340</v>
      </c>
      <c r="C921" s="113">
        <v>730</v>
      </c>
      <c r="D921" s="389">
        <v>8.5</v>
      </c>
      <c r="E921" s="113">
        <f t="shared" si="65"/>
        <v>18</v>
      </c>
      <c r="F921" s="113">
        <f t="shared" si="66"/>
        <v>6205</v>
      </c>
    </row>
    <row r="922" spans="1:6" x14ac:dyDescent="0.25">
      <c r="A922" s="35" t="s">
        <v>34</v>
      </c>
      <c r="B922" s="39">
        <v>340</v>
      </c>
      <c r="C922" s="113">
        <v>150</v>
      </c>
      <c r="D922" s="389">
        <v>10.8</v>
      </c>
      <c r="E922" s="113">
        <f t="shared" si="65"/>
        <v>5</v>
      </c>
      <c r="F922" s="113">
        <f t="shared" si="66"/>
        <v>1620</v>
      </c>
    </row>
    <row r="923" spans="1:6" x14ac:dyDescent="0.25">
      <c r="A923" s="35" t="s">
        <v>14</v>
      </c>
      <c r="B923" s="39">
        <v>340</v>
      </c>
      <c r="C923" s="113">
        <v>300</v>
      </c>
      <c r="D923" s="389">
        <v>11.1</v>
      </c>
      <c r="E923" s="113">
        <f t="shared" si="65"/>
        <v>10</v>
      </c>
      <c r="F923" s="113">
        <f t="shared" si="66"/>
        <v>3330</v>
      </c>
    </row>
    <row r="924" spans="1:6" x14ac:dyDescent="0.25">
      <c r="A924" s="35" t="s">
        <v>21</v>
      </c>
      <c r="B924" s="39">
        <v>340</v>
      </c>
      <c r="C924" s="113">
        <v>310</v>
      </c>
      <c r="D924" s="389">
        <v>10.1</v>
      </c>
      <c r="E924" s="113">
        <f t="shared" si="65"/>
        <v>9</v>
      </c>
      <c r="F924" s="113">
        <f t="shared" si="66"/>
        <v>3131</v>
      </c>
    </row>
    <row r="925" spans="1:6" x14ac:dyDescent="0.25">
      <c r="A925" s="35" t="s">
        <v>12</v>
      </c>
      <c r="B925" s="39">
        <v>340</v>
      </c>
      <c r="C925" s="113">
        <v>155</v>
      </c>
      <c r="D925" s="389">
        <v>8.1999999999999993</v>
      </c>
      <c r="E925" s="113">
        <f t="shared" si="65"/>
        <v>4</v>
      </c>
      <c r="F925" s="113">
        <f t="shared" si="66"/>
        <v>1271</v>
      </c>
    </row>
    <row r="926" spans="1:6" x14ac:dyDescent="0.25">
      <c r="A926" s="37" t="s">
        <v>62</v>
      </c>
      <c r="B926" s="39">
        <v>340</v>
      </c>
      <c r="C926" s="113">
        <v>180</v>
      </c>
      <c r="D926" s="389">
        <v>11</v>
      </c>
      <c r="E926" s="113">
        <f t="shared" si="65"/>
        <v>6</v>
      </c>
      <c r="F926" s="113">
        <f t="shared" si="66"/>
        <v>1980</v>
      </c>
    </row>
    <row r="927" spans="1:6" x14ac:dyDescent="0.25">
      <c r="A927" s="37" t="s">
        <v>31</v>
      </c>
      <c r="B927" s="39">
        <v>340</v>
      </c>
      <c r="C927" s="113">
        <f>110+27</f>
        <v>137</v>
      </c>
      <c r="D927" s="389">
        <v>8.5</v>
      </c>
      <c r="E927" s="113">
        <f t="shared" si="65"/>
        <v>3</v>
      </c>
      <c r="F927" s="113">
        <f t="shared" si="66"/>
        <v>1165</v>
      </c>
    </row>
    <row r="928" spans="1:6" x14ac:dyDescent="0.25">
      <c r="A928" s="390" t="s">
        <v>63</v>
      </c>
      <c r="B928" s="39">
        <v>340</v>
      </c>
      <c r="C928" s="113">
        <v>110</v>
      </c>
      <c r="D928" s="389">
        <v>11.5</v>
      </c>
      <c r="E928" s="113">
        <f t="shared" si="65"/>
        <v>4</v>
      </c>
      <c r="F928" s="113">
        <f t="shared" si="66"/>
        <v>1265</v>
      </c>
    </row>
    <row r="929" spans="1:6" x14ac:dyDescent="0.25">
      <c r="A929" s="35" t="s">
        <v>131</v>
      </c>
      <c r="B929" s="38">
        <v>340</v>
      </c>
      <c r="C929" s="113"/>
      <c r="D929" s="445">
        <v>16.5</v>
      </c>
      <c r="E929" s="113">
        <f t="shared" si="65"/>
        <v>0</v>
      </c>
      <c r="F929" s="113">
        <f t="shared" si="66"/>
        <v>0</v>
      </c>
    </row>
    <row r="930" spans="1:6" s="5" customFormat="1" ht="14.25" x14ac:dyDescent="0.2">
      <c r="A930" s="40" t="s">
        <v>5</v>
      </c>
      <c r="B930" s="42"/>
      <c r="C930" s="104">
        <f t="shared" ref="C930" si="67">SUM(C917:C929)</f>
        <v>3982</v>
      </c>
      <c r="D930" s="125">
        <f>F930/C930</f>
        <v>9.9450025113008547</v>
      </c>
      <c r="E930" s="104">
        <f t="shared" ref="E930" si="68">SUM(E917:E929)</f>
        <v>117</v>
      </c>
      <c r="F930" s="104">
        <f t="shared" ref="F930" si="69">SUM(F917:F929)</f>
        <v>39601</v>
      </c>
    </row>
    <row r="931" spans="1:6" s="45" customFormat="1" ht="18.75" customHeight="1" x14ac:dyDescent="0.25">
      <c r="A931" s="16" t="s">
        <v>214</v>
      </c>
      <c r="B931" s="16"/>
      <c r="C931" s="290"/>
      <c r="D931" s="83"/>
      <c r="E931" s="83"/>
      <c r="F931" s="83"/>
    </row>
    <row r="932" spans="1:6" s="45" customFormat="1" x14ac:dyDescent="0.25">
      <c r="A932" s="17" t="s">
        <v>113</v>
      </c>
      <c r="B932" s="80"/>
      <c r="C932" s="83">
        <f>SUM(C933,C934,C935,C936)</f>
        <v>31200</v>
      </c>
      <c r="D932" s="83"/>
      <c r="E932" s="83"/>
      <c r="F932" s="83"/>
    </row>
    <row r="933" spans="1:6" s="45" customFormat="1" x14ac:dyDescent="0.25">
      <c r="A933" s="157" t="s">
        <v>215</v>
      </c>
      <c r="B933" s="80"/>
      <c r="C933" s="83"/>
      <c r="D933" s="83"/>
      <c r="E933" s="83"/>
      <c r="F933" s="83"/>
    </row>
    <row r="934" spans="1:6" s="45" customFormat="1" ht="17.25" customHeight="1" x14ac:dyDescent="0.25">
      <c r="A934" s="157" t="s">
        <v>216</v>
      </c>
      <c r="B934" s="80"/>
      <c r="C934" s="113">
        <v>6000</v>
      </c>
      <c r="D934" s="113"/>
      <c r="E934" s="83"/>
      <c r="F934" s="83"/>
    </row>
    <row r="935" spans="1:6" s="45" customFormat="1" ht="30" x14ac:dyDescent="0.25">
      <c r="A935" s="157" t="s">
        <v>217</v>
      </c>
      <c r="B935" s="80"/>
      <c r="C935" s="113">
        <v>200</v>
      </c>
      <c r="D935" s="113"/>
      <c r="E935" s="83"/>
      <c r="F935" s="83"/>
    </row>
    <row r="936" spans="1:6" s="45" customFormat="1" x14ac:dyDescent="0.25">
      <c r="A936" s="17" t="s">
        <v>218</v>
      </c>
      <c r="B936" s="80"/>
      <c r="C936" s="113">
        <v>25000</v>
      </c>
      <c r="D936" s="113"/>
      <c r="E936" s="83"/>
      <c r="F936" s="83"/>
    </row>
    <row r="937" spans="1:6" s="5" customFormat="1" x14ac:dyDescent="0.25">
      <c r="A937" s="25" t="s">
        <v>111</v>
      </c>
      <c r="B937" s="7"/>
      <c r="C937" s="113">
        <f>C938+C939</f>
        <v>64717.882352941175</v>
      </c>
      <c r="D937" s="113"/>
      <c r="E937" s="83"/>
      <c r="F937" s="104"/>
    </row>
    <row r="938" spans="1:6" s="5" customFormat="1" x14ac:dyDescent="0.25">
      <c r="A938" s="25" t="s">
        <v>298</v>
      </c>
      <c r="B938" s="103"/>
      <c r="C938" s="113">
        <v>59012</v>
      </c>
      <c r="D938" s="113"/>
      <c r="E938" s="83"/>
      <c r="F938" s="104"/>
    </row>
    <row r="939" spans="1:6" s="5" customFormat="1" x14ac:dyDescent="0.25">
      <c r="A939" s="25" t="s">
        <v>300</v>
      </c>
      <c r="B939" s="103"/>
      <c r="C939" s="142">
        <f>C940/8.5</f>
        <v>5705.8823529411766</v>
      </c>
      <c r="D939" s="113"/>
      <c r="E939" s="83"/>
      <c r="F939" s="104"/>
    </row>
    <row r="940" spans="1:6" s="45" customFormat="1" x14ac:dyDescent="0.25">
      <c r="A940" s="197" t="s">
        <v>299</v>
      </c>
      <c r="B940" s="154"/>
      <c r="C940" s="113">
        <v>48500</v>
      </c>
      <c r="D940" s="113"/>
      <c r="E940" s="83"/>
      <c r="F940" s="83"/>
    </row>
    <row r="941" spans="1:6" s="45" customFormat="1" ht="15.75" customHeight="1" x14ac:dyDescent="0.25">
      <c r="A941" s="18" t="s">
        <v>219</v>
      </c>
      <c r="B941" s="137"/>
      <c r="C941" s="80">
        <f>C932+ROUND(C938*3.2,0)+C940/3.9</f>
        <v>232473.89743589744</v>
      </c>
      <c r="D941" s="86"/>
      <c r="E941" s="86"/>
      <c r="F941" s="310"/>
    </row>
    <row r="942" spans="1:6" s="45" customFormat="1" ht="15.75" customHeight="1" x14ac:dyDescent="0.25">
      <c r="A942" s="16" t="s">
        <v>144</v>
      </c>
      <c r="B942" s="7"/>
      <c r="C942" s="113"/>
      <c r="D942" s="86"/>
      <c r="E942" s="86"/>
      <c r="F942" s="310"/>
    </row>
    <row r="943" spans="1:6" s="45" customFormat="1" ht="15.75" customHeight="1" x14ac:dyDescent="0.25">
      <c r="A943" s="17" t="s">
        <v>113</v>
      </c>
      <c r="B943" s="7"/>
      <c r="C943" s="113">
        <f>SUM(C944,C945,C952,C958,C959,C960,C961)</f>
        <v>39853</v>
      </c>
      <c r="D943" s="86"/>
      <c r="E943" s="86"/>
      <c r="F943" s="310"/>
    </row>
    <row r="944" spans="1:6" s="45" customFormat="1" ht="15.75" customHeight="1" x14ac:dyDescent="0.25">
      <c r="A944" s="17" t="s">
        <v>215</v>
      </c>
      <c r="B944" s="7"/>
      <c r="C944" s="113"/>
      <c r="D944" s="86"/>
      <c r="E944" s="86"/>
      <c r="F944" s="310"/>
    </row>
    <row r="945" spans="1:6" s="45" customFormat="1" ht="15.75" customHeight="1" x14ac:dyDescent="0.25">
      <c r="A945" s="157" t="s">
        <v>220</v>
      </c>
      <c r="B945" s="7"/>
      <c r="C945" s="113">
        <f>C946+C947+C948+C950</f>
        <v>6753</v>
      </c>
      <c r="D945" s="86"/>
      <c r="E945" s="86"/>
      <c r="F945" s="310"/>
    </row>
    <row r="946" spans="1:6" s="45" customFormat="1" ht="19.5" customHeight="1" x14ac:dyDescent="0.25">
      <c r="A946" s="270" t="s">
        <v>221</v>
      </c>
      <c r="B946" s="7"/>
      <c r="C946" s="83">
        <v>5000</v>
      </c>
      <c r="D946" s="86"/>
      <c r="E946" s="86"/>
      <c r="F946" s="310"/>
    </row>
    <row r="947" spans="1:6" s="45" customFormat="1" ht="15.75" customHeight="1" x14ac:dyDescent="0.25">
      <c r="A947" s="270" t="s">
        <v>222</v>
      </c>
      <c r="B947" s="7"/>
      <c r="C947" s="83">
        <v>1500</v>
      </c>
      <c r="D947" s="86"/>
      <c r="E947" s="86"/>
      <c r="F947" s="310"/>
    </row>
    <row r="948" spans="1:6" s="45" customFormat="1" ht="30.75" customHeight="1" x14ac:dyDescent="0.25">
      <c r="A948" s="270" t="s">
        <v>223</v>
      </c>
      <c r="B948" s="7"/>
      <c r="C948" s="83"/>
      <c r="D948" s="86"/>
      <c r="E948" s="86"/>
      <c r="F948" s="310"/>
    </row>
    <row r="949" spans="1:6" s="45" customFormat="1" x14ac:dyDescent="0.25">
      <c r="A949" s="270" t="s">
        <v>224</v>
      </c>
      <c r="B949" s="7"/>
      <c r="C949" s="83"/>
      <c r="D949" s="86"/>
      <c r="E949" s="86"/>
      <c r="F949" s="310"/>
    </row>
    <row r="950" spans="1:6" s="45" customFormat="1" ht="30" x14ac:dyDescent="0.25">
      <c r="A950" s="270" t="s">
        <v>225</v>
      </c>
      <c r="B950" s="7"/>
      <c r="C950" s="83">
        <v>253</v>
      </c>
      <c r="D950" s="86"/>
      <c r="E950" s="86"/>
      <c r="F950" s="310"/>
    </row>
    <row r="951" spans="1:6" s="45" customFormat="1" x14ac:dyDescent="0.25">
      <c r="A951" s="270" t="s">
        <v>224</v>
      </c>
      <c r="B951" s="7"/>
      <c r="C951" s="140">
        <v>22</v>
      </c>
      <c r="D951" s="86"/>
      <c r="E951" s="86"/>
      <c r="F951" s="310"/>
    </row>
    <row r="952" spans="1:6" s="45" customFormat="1" ht="30" customHeight="1" x14ac:dyDescent="0.25">
      <c r="A952" s="157" t="s">
        <v>226</v>
      </c>
      <c r="B952" s="7"/>
      <c r="C952" s="113">
        <f>SUM(C953,C954,C956)</f>
        <v>22600</v>
      </c>
      <c r="D952" s="86"/>
      <c r="E952" s="86"/>
      <c r="F952" s="310"/>
    </row>
    <row r="953" spans="1:6" s="45" customFormat="1" ht="30" x14ac:dyDescent="0.25">
      <c r="A953" s="270" t="s">
        <v>227</v>
      </c>
      <c r="B953" s="7"/>
      <c r="C953" s="113">
        <v>3600</v>
      </c>
      <c r="D953" s="86"/>
      <c r="E953" s="86"/>
      <c r="F953" s="310"/>
    </row>
    <row r="954" spans="1:6" s="45" customFormat="1" ht="45" x14ac:dyDescent="0.25">
      <c r="A954" s="270" t="s">
        <v>228</v>
      </c>
      <c r="B954" s="7"/>
      <c r="C954" s="135">
        <v>16000</v>
      </c>
      <c r="D954" s="86"/>
      <c r="E954" s="86"/>
      <c r="F954" s="310"/>
    </row>
    <row r="955" spans="1:6" s="45" customFormat="1" x14ac:dyDescent="0.25">
      <c r="A955" s="270" t="s">
        <v>224</v>
      </c>
      <c r="B955" s="7"/>
      <c r="C955" s="135">
        <v>3000</v>
      </c>
      <c r="D955" s="86"/>
      <c r="E955" s="86"/>
      <c r="F955" s="310"/>
    </row>
    <row r="956" spans="1:6" s="45" customFormat="1" ht="45" x14ac:dyDescent="0.25">
      <c r="A956" s="270" t="s">
        <v>229</v>
      </c>
      <c r="B956" s="7"/>
      <c r="C956" s="135">
        <v>3000</v>
      </c>
      <c r="D956" s="86"/>
      <c r="E956" s="86"/>
      <c r="F956" s="310"/>
    </row>
    <row r="957" spans="1:6" s="45" customFormat="1" x14ac:dyDescent="0.25">
      <c r="A957" s="270" t="s">
        <v>224</v>
      </c>
      <c r="B957" s="7"/>
      <c r="C957" s="135">
        <v>2000</v>
      </c>
      <c r="D957" s="86"/>
      <c r="E957" s="86"/>
      <c r="F957" s="310"/>
    </row>
    <row r="958" spans="1:6" s="45" customFormat="1" ht="31.5" customHeight="1" x14ac:dyDescent="0.25">
      <c r="A958" s="157" t="s">
        <v>230</v>
      </c>
      <c r="B958" s="7"/>
      <c r="C958" s="113"/>
      <c r="D958" s="86"/>
      <c r="E958" s="86"/>
      <c r="F958" s="310"/>
    </row>
    <row r="959" spans="1:6" s="45" customFormat="1" ht="30" x14ac:dyDescent="0.25">
      <c r="A959" s="17" t="s">
        <v>231</v>
      </c>
      <c r="B959" s="7"/>
      <c r="C959" s="113">
        <v>10000</v>
      </c>
      <c r="D959" s="86"/>
      <c r="E959" s="86"/>
      <c r="F959" s="310"/>
    </row>
    <row r="960" spans="1:6" s="45" customFormat="1" ht="33.75" customHeight="1" x14ac:dyDescent="0.25">
      <c r="A960" s="157" t="s">
        <v>232</v>
      </c>
      <c r="B960" s="7"/>
      <c r="C960" s="113"/>
      <c r="D960" s="86"/>
      <c r="E960" s="86"/>
      <c r="F960" s="310"/>
    </row>
    <row r="961" spans="1:6" s="45" customFormat="1" ht="15.75" customHeight="1" x14ac:dyDescent="0.25">
      <c r="A961" s="17" t="s">
        <v>233</v>
      </c>
      <c r="B961" s="7"/>
      <c r="C961" s="113">
        <v>500</v>
      </c>
      <c r="D961" s="86"/>
      <c r="E961" s="86"/>
      <c r="F961" s="310"/>
    </row>
    <row r="962" spans="1:6" s="45" customFormat="1" x14ac:dyDescent="0.25">
      <c r="A962" s="25" t="s">
        <v>111</v>
      </c>
      <c r="B962" s="80"/>
      <c r="C962" s="83">
        <v>450</v>
      </c>
      <c r="D962" s="86"/>
      <c r="E962" s="86"/>
      <c r="F962" s="310"/>
    </row>
    <row r="963" spans="1:6" s="45" customFormat="1" x14ac:dyDescent="0.25">
      <c r="A963" s="197" t="s">
        <v>141</v>
      </c>
      <c r="B963" s="80"/>
      <c r="C963" s="140"/>
      <c r="D963" s="86"/>
      <c r="E963" s="86"/>
      <c r="F963" s="310"/>
    </row>
    <row r="964" spans="1:6" s="5" customFormat="1" ht="30" x14ac:dyDescent="0.25">
      <c r="A964" s="25" t="s">
        <v>112</v>
      </c>
      <c r="B964" s="7"/>
      <c r="C964" s="113">
        <v>18200</v>
      </c>
      <c r="D964" s="125"/>
      <c r="E964" s="104"/>
      <c r="F964" s="104"/>
    </row>
    <row r="965" spans="1:6" s="45" customFormat="1" ht="15.75" customHeight="1" x14ac:dyDescent="0.25">
      <c r="A965" s="25" t="s">
        <v>234</v>
      </c>
      <c r="B965" s="7"/>
      <c r="C965" s="113"/>
      <c r="D965" s="86"/>
      <c r="E965" s="86"/>
      <c r="F965" s="310"/>
    </row>
    <row r="966" spans="1:6" s="45" customFormat="1" x14ac:dyDescent="0.25">
      <c r="A966" s="269" t="s">
        <v>235</v>
      </c>
      <c r="B966" s="7"/>
      <c r="C966" s="113">
        <v>786</v>
      </c>
      <c r="D966" s="86"/>
      <c r="E966" s="86"/>
      <c r="F966" s="310"/>
    </row>
    <row r="967" spans="1:6" s="45" customFormat="1" x14ac:dyDescent="0.25">
      <c r="A967" s="15" t="s">
        <v>143</v>
      </c>
      <c r="B967" s="7"/>
      <c r="C967" s="104">
        <f>C943+ROUND(C962*3.2,0)+C964</f>
        <v>59493</v>
      </c>
      <c r="D967" s="86"/>
      <c r="E967" s="86"/>
      <c r="F967" s="310"/>
    </row>
    <row r="968" spans="1:6" s="45" customFormat="1" x14ac:dyDescent="0.25">
      <c r="A968" s="311" t="s">
        <v>142</v>
      </c>
      <c r="B968" s="7"/>
      <c r="C968" s="104">
        <f>SUM(C941,C967)</f>
        <v>291966.89743589744</v>
      </c>
      <c r="D968" s="86"/>
      <c r="E968" s="86"/>
      <c r="F968" s="310"/>
    </row>
    <row r="969" spans="1:6" s="45" customFormat="1" x14ac:dyDescent="0.25">
      <c r="A969" s="446" t="s">
        <v>114</v>
      </c>
      <c r="B969" s="103"/>
      <c r="C969" s="104"/>
      <c r="D969" s="86"/>
      <c r="E969" s="86"/>
      <c r="F969" s="104"/>
    </row>
    <row r="970" spans="1:6" s="45" customFormat="1" x14ac:dyDescent="0.25">
      <c r="A970" s="25" t="s">
        <v>19</v>
      </c>
      <c r="B970" s="103"/>
      <c r="C970" s="113">
        <v>600</v>
      </c>
      <c r="D970" s="86"/>
      <c r="E970" s="86"/>
      <c r="F970" s="104"/>
    </row>
    <row r="971" spans="1:6" s="45" customFormat="1" x14ac:dyDescent="0.25">
      <c r="A971" s="25" t="s">
        <v>32</v>
      </c>
      <c r="B971" s="103"/>
      <c r="C971" s="113">
        <v>400</v>
      </c>
      <c r="D971" s="86"/>
      <c r="E971" s="86"/>
      <c r="F971" s="104"/>
    </row>
    <row r="972" spans="1:6" s="45" customFormat="1" x14ac:dyDescent="0.25">
      <c r="A972" s="25" t="s">
        <v>115</v>
      </c>
      <c r="B972" s="103"/>
      <c r="C972" s="113">
        <v>25</v>
      </c>
      <c r="D972" s="86"/>
      <c r="E972" s="86"/>
      <c r="F972" s="104"/>
    </row>
    <row r="973" spans="1:6" s="45" customFormat="1" x14ac:dyDescent="0.25">
      <c r="A973" s="200" t="s">
        <v>265</v>
      </c>
      <c r="B973" s="103"/>
      <c r="C973" s="113">
        <v>50</v>
      </c>
      <c r="D973" s="86"/>
      <c r="E973" s="86"/>
      <c r="F973" s="104"/>
    </row>
    <row r="974" spans="1:6" s="45" customFormat="1" x14ac:dyDescent="0.25">
      <c r="A974" s="200" t="s">
        <v>18</v>
      </c>
      <c r="B974" s="103"/>
      <c r="C974" s="113">
        <v>40</v>
      </c>
      <c r="D974" s="86"/>
      <c r="E974" s="86"/>
      <c r="F974" s="104"/>
    </row>
    <row r="975" spans="1:6" s="45" customFormat="1" x14ac:dyDescent="0.25">
      <c r="A975" s="25" t="s">
        <v>16</v>
      </c>
      <c r="B975" s="103"/>
      <c r="C975" s="113">
        <v>50</v>
      </c>
      <c r="D975" s="86"/>
      <c r="E975" s="86"/>
      <c r="F975" s="104"/>
    </row>
    <row r="976" spans="1:6" s="45" customFormat="1" ht="30" x14ac:dyDescent="0.25">
      <c r="A976" s="25" t="s">
        <v>266</v>
      </c>
      <c r="B976" s="103"/>
      <c r="C976" s="113">
        <v>25</v>
      </c>
      <c r="D976" s="86"/>
      <c r="E976" s="86"/>
      <c r="F976" s="104"/>
    </row>
    <row r="977" spans="1:6" x14ac:dyDescent="0.25">
      <c r="A977" s="447" t="s">
        <v>242</v>
      </c>
      <c r="B977" s="103"/>
      <c r="C977" s="113">
        <v>30</v>
      </c>
      <c r="D977" s="86"/>
      <c r="E977" s="86"/>
    </row>
    <row r="978" spans="1:6" x14ac:dyDescent="0.25">
      <c r="A978" s="447" t="s">
        <v>153</v>
      </c>
      <c r="B978" s="103"/>
      <c r="C978" s="113">
        <v>30</v>
      </c>
      <c r="D978" s="86"/>
      <c r="E978" s="86"/>
    </row>
    <row r="979" spans="1:6" s="45" customFormat="1" x14ac:dyDescent="0.25">
      <c r="A979" s="448" t="s">
        <v>239</v>
      </c>
      <c r="B979" s="103"/>
      <c r="C979" s="113">
        <v>50</v>
      </c>
      <c r="D979" s="86"/>
      <c r="E979" s="86"/>
      <c r="F979" s="104"/>
    </row>
    <row r="980" spans="1:6" s="5" customFormat="1" ht="15.75" customHeight="1" x14ac:dyDescent="0.25">
      <c r="A980" s="158" t="s">
        <v>7</v>
      </c>
      <c r="B980" s="113"/>
      <c r="C980" s="157"/>
      <c r="D980" s="157"/>
      <c r="E980" s="157"/>
      <c r="F980" s="113"/>
    </row>
    <row r="981" spans="1:6" s="5" customFormat="1" ht="15.75" customHeight="1" x14ac:dyDescent="0.25">
      <c r="A981" s="98" t="s">
        <v>132</v>
      </c>
      <c r="B981" s="157"/>
      <c r="C981" s="282"/>
      <c r="D981" s="157"/>
      <c r="E981" s="282"/>
      <c r="F981" s="113"/>
    </row>
    <row r="982" spans="1:6" s="5" customFormat="1" ht="15.75" customHeight="1" x14ac:dyDescent="0.25">
      <c r="A982" s="66" t="s">
        <v>8</v>
      </c>
      <c r="B982" s="157">
        <v>300</v>
      </c>
      <c r="C982" s="113">
        <v>30</v>
      </c>
      <c r="D982" s="164">
        <v>6</v>
      </c>
      <c r="E982" s="113">
        <f t="shared" ref="E982:E987" si="70">ROUND(F982/B982,0)</f>
        <v>1</v>
      </c>
      <c r="F982" s="113">
        <f t="shared" ref="F982:F987" si="71">ROUND(C982*D982,0)</f>
        <v>180</v>
      </c>
    </row>
    <row r="983" spans="1:6" s="5" customFormat="1" ht="15.75" customHeight="1" x14ac:dyDescent="0.25">
      <c r="A983" s="66" t="s">
        <v>57</v>
      </c>
      <c r="B983" s="157">
        <v>300</v>
      </c>
      <c r="C983" s="113">
        <v>75</v>
      </c>
      <c r="D983" s="164">
        <v>7</v>
      </c>
      <c r="E983" s="113">
        <f t="shared" si="70"/>
        <v>2</v>
      </c>
      <c r="F983" s="113">
        <f t="shared" si="71"/>
        <v>525</v>
      </c>
    </row>
    <row r="984" spans="1:6" s="5" customFormat="1" ht="15.75" customHeight="1" x14ac:dyDescent="0.25">
      <c r="A984" s="66" t="s">
        <v>21</v>
      </c>
      <c r="B984" s="157">
        <v>300</v>
      </c>
      <c r="C984" s="113">
        <v>30</v>
      </c>
      <c r="D984" s="164">
        <v>7</v>
      </c>
      <c r="E984" s="113">
        <f t="shared" si="70"/>
        <v>1</v>
      </c>
      <c r="F984" s="113">
        <f t="shared" si="71"/>
        <v>210</v>
      </c>
    </row>
    <row r="985" spans="1:6" s="5" customFormat="1" ht="14.25" customHeight="1" x14ac:dyDescent="0.25">
      <c r="A985" s="66" t="s">
        <v>34</v>
      </c>
      <c r="B985" s="157">
        <v>300</v>
      </c>
      <c r="C985" s="113">
        <v>40</v>
      </c>
      <c r="D985" s="164">
        <v>7</v>
      </c>
      <c r="E985" s="113">
        <f t="shared" si="70"/>
        <v>1</v>
      </c>
      <c r="F985" s="113">
        <f t="shared" si="71"/>
        <v>280</v>
      </c>
    </row>
    <row r="986" spans="1:6" s="5" customFormat="1" ht="17.25" customHeight="1" x14ac:dyDescent="0.25">
      <c r="A986" s="66" t="s">
        <v>45</v>
      </c>
      <c r="B986" s="157">
        <v>300</v>
      </c>
      <c r="C986" s="113">
        <v>50</v>
      </c>
      <c r="D986" s="164">
        <v>6</v>
      </c>
      <c r="E986" s="113">
        <f t="shared" si="70"/>
        <v>1</v>
      </c>
      <c r="F986" s="113">
        <f t="shared" si="71"/>
        <v>300</v>
      </c>
    </row>
    <row r="987" spans="1:6" s="5" customFormat="1" ht="16.5" customHeight="1" x14ac:dyDescent="0.25">
      <c r="A987" s="66" t="s">
        <v>63</v>
      </c>
      <c r="B987" s="157">
        <v>300</v>
      </c>
      <c r="C987" s="113">
        <v>70</v>
      </c>
      <c r="D987" s="164">
        <v>9</v>
      </c>
      <c r="E987" s="113">
        <f t="shared" si="70"/>
        <v>2</v>
      </c>
      <c r="F987" s="113">
        <f t="shared" si="71"/>
        <v>630</v>
      </c>
    </row>
    <row r="988" spans="1:6" s="5" customFormat="1" x14ac:dyDescent="0.25">
      <c r="A988" s="92" t="s">
        <v>9</v>
      </c>
      <c r="B988" s="157"/>
      <c r="C988" s="123">
        <f>SUM(C982:C987)</f>
        <v>295</v>
      </c>
      <c r="D988" s="125">
        <f>F988/C988</f>
        <v>7.2033898305084749</v>
      </c>
      <c r="E988" s="391">
        <f>SUM(E982:E987)</f>
        <v>8</v>
      </c>
      <c r="F988" s="104">
        <f>SUM(F982:F987)</f>
        <v>2125</v>
      </c>
    </row>
    <row r="989" spans="1:6" s="5" customFormat="1" x14ac:dyDescent="0.25">
      <c r="A989" s="21" t="s">
        <v>74</v>
      </c>
      <c r="B989" s="157"/>
      <c r="C989" s="123"/>
      <c r="D989" s="125"/>
      <c r="E989" s="392"/>
      <c r="F989" s="104"/>
    </row>
    <row r="990" spans="1:6" s="5" customFormat="1" x14ac:dyDescent="0.25">
      <c r="A990" s="160" t="s">
        <v>37</v>
      </c>
      <c r="B990" s="196">
        <v>240</v>
      </c>
      <c r="C990" s="83">
        <v>751</v>
      </c>
      <c r="D990" s="131">
        <v>8</v>
      </c>
      <c r="E990" s="113">
        <f>ROUND(F990/B990,0)</f>
        <v>25</v>
      </c>
      <c r="F990" s="113">
        <f>ROUND(C990*D990,0)</f>
        <v>6008</v>
      </c>
    </row>
    <row r="991" spans="1:6" s="5" customFormat="1" x14ac:dyDescent="0.25">
      <c r="A991" s="35" t="s">
        <v>72</v>
      </c>
      <c r="B991" s="196">
        <v>240</v>
      </c>
      <c r="C991" s="83">
        <v>60</v>
      </c>
      <c r="D991" s="517">
        <v>3</v>
      </c>
      <c r="E991" s="113">
        <f>ROUND(F991/B991,0)</f>
        <v>1</v>
      </c>
      <c r="F991" s="113">
        <f>ROUND(C991*D991,0)</f>
        <v>180</v>
      </c>
    </row>
    <row r="992" spans="1:6" s="5" customFormat="1" x14ac:dyDescent="0.25">
      <c r="A992" s="513" t="s">
        <v>23</v>
      </c>
      <c r="B992" s="196">
        <v>240</v>
      </c>
      <c r="C992" s="83">
        <v>34</v>
      </c>
      <c r="D992" s="517">
        <v>3</v>
      </c>
      <c r="E992" s="113">
        <f t="shared" ref="E992:E993" si="72">ROUND(F992/B992,0)</f>
        <v>0</v>
      </c>
      <c r="F992" s="113">
        <f t="shared" ref="F992:F993" si="73">ROUND(C992*D992,0)</f>
        <v>102</v>
      </c>
    </row>
    <row r="993" spans="1:6" s="5" customFormat="1" x14ac:dyDescent="0.25">
      <c r="A993" s="513" t="s">
        <v>57</v>
      </c>
      <c r="B993" s="196">
        <v>240</v>
      </c>
      <c r="C993" s="83">
        <v>540</v>
      </c>
      <c r="D993" s="517">
        <v>8</v>
      </c>
      <c r="E993" s="113">
        <f t="shared" si="72"/>
        <v>18</v>
      </c>
      <c r="F993" s="113">
        <f t="shared" si="73"/>
        <v>4320</v>
      </c>
    </row>
    <row r="994" spans="1:6" s="5" customFormat="1" x14ac:dyDescent="0.25">
      <c r="A994" s="393" t="s">
        <v>134</v>
      </c>
      <c r="B994" s="196"/>
      <c r="C994" s="138">
        <f>SUM(C990:C993)</f>
        <v>1385</v>
      </c>
      <c r="D994" s="125">
        <f t="shared" ref="D994:D995" si="74">F994/C994</f>
        <v>7.6606498194945845</v>
      </c>
      <c r="E994" s="138">
        <f t="shared" ref="E994:F994" si="75">SUM(E990:E993)</f>
        <v>44</v>
      </c>
      <c r="F994" s="138">
        <f t="shared" si="75"/>
        <v>10610</v>
      </c>
    </row>
    <row r="995" spans="1:6" s="5" customFormat="1" ht="18" customHeight="1" x14ac:dyDescent="0.25">
      <c r="A995" s="363" t="s">
        <v>109</v>
      </c>
      <c r="B995" s="196"/>
      <c r="C995" s="104">
        <f>C988+C994</f>
        <v>1680</v>
      </c>
      <c r="D995" s="125">
        <f t="shared" si="74"/>
        <v>7.5803571428571432</v>
      </c>
      <c r="E995" s="104">
        <f>E988+E994</f>
        <v>52</v>
      </c>
      <c r="F995" s="310">
        <f>F988+F994</f>
        <v>12735</v>
      </c>
    </row>
    <row r="996" spans="1:6" s="5" customFormat="1" ht="30" customHeight="1" x14ac:dyDescent="0.25">
      <c r="A996" s="203" t="s">
        <v>158</v>
      </c>
      <c r="B996" s="42"/>
      <c r="C996" s="394">
        <v>3590</v>
      </c>
      <c r="D996" s="395"/>
      <c r="E996" s="123"/>
      <c r="F996" s="123"/>
    </row>
    <row r="997" spans="1:6" ht="15.75" thickBot="1" x14ac:dyDescent="0.3">
      <c r="A997" s="354" t="s">
        <v>10</v>
      </c>
      <c r="B997" s="396"/>
      <c r="C997" s="295"/>
      <c r="D997" s="295"/>
      <c r="E997" s="295"/>
      <c r="F997" s="295"/>
    </row>
    <row r="998" spans="1:6" hidden="1" x14ac:dyDescent="0.25">
      <c r="A998" s="29"/>
      <c r="B998" s="397"/>
      <c r="C998" s="113"/>
      <c r="D998" s="113"/>
      <c r="E998" s="113"/>
      <c r="F998" s="113"/>
    </row>
    <row r="999" spans="1:6" ht="42" hidden="1" customHeight="1" x14ac:dyDescent="0.25">
      <c r="A999" s="31" t="s">
        <v>211</v>
      </c>
      <c r="B999" s="28"/>
      <c r="C999" s="113"/>
      <c r="D999" s="113"/>
      <c r="E999" s="113"/>
      <c r="F999" s="113"/>
    </row>
    <row r="1000" spans="1:6" s="45" customFormat="1" ht="18.75" hidden="1" customHeight="1" x14ac:dyDescent="0.25">
      <c r="A1000" s="16" t="s">
        <v>214</v>
      </c>
      <c r="B1000" s="16"/>
      <c r="C1000" s="290"/>
      <c r="D1000" s="83"/>
      <c r="E1000" s="83"/>
      <c r="F1000" s="83"/>
    </row>
    <row r="1001" spans="1:6" s="45" customFormat="1" hidden="1" x14ac:dyDescent="0.25">
      <c r="A1001" s="17" t="s">
        <v>113</v>
      </c>
      <c r="B1001" s="80"/>
      <c r="C1001" s="83">
        <f>SUM(C1002,C1003,C1004,C1005)</f>
        <v>1998</v>
      </c>
      <c r="D1001" s="83"/>
      <c r="E1001" s="83"/>
      <c r="F1001" s="83"/>
    </row>
    <row r="1002" spans="1:6" s="45" customFormat="1" hidden="1" x14ac:dyDescent="0.25">
      <c r="A1002" s="157" t="s">
        <v>215</v>
      </c>
      <c r="B1002" s="80"/>
      <c r="C1002" s="83"/>
      <c r="D1002" s="83"/>
      <c r="E1002" s="83"/>
      <c r="F1002" s="83"/>
    </row>
    <row r="1003" spans="1:6" s="45" customFormat="1" ht="17.25" hidden="1" customHeight="1" x14ac:dyDescent="0.25">
      <c r="A1003" s="157" t="s">
        <v>216</v>
      </c>
      <c r="B1003" s="80"/>
      <c r="C1003" s="113">
        <v>198</v>
      </c>
      <c r="D1003" s="83"/>
      <c r="E1003" s="83"/>
      <c r="F1003" s="83"/>
    </row>
    <row r="1004" spans="1:6" s="45" customFormat="1" ht="30" hidden="1" x14ac:dyDescent="0.25">
      <c r="A1004" s="157" t="s">
        <v>217</v>
      </c>
      <c r="B1004" s="80"/>
      <c r="C1004" s="113"/>
      <c r="D1004" s="83"/>
      <c r="E1004" s="83"/>
      <c r="F1004" s="83"/>
    </row>
    <row r="1005" spans="1:6" s="45" customFormat="1" hidden="1" x14ac:dyDescent="0.25">
      <c r="A1005" s="17" t="s">
        <v>218</v>
      </c>
      <c r="B1005" s="80"/>
      <c r="C1005" s="113">
        <v>1800</v>
      </c>
      <c r="D1005" s="83"/>
      <c r="E1005" s="83"/>
      <c r="F1005" s="83"/>
    </row>
    <row r="1006" spans="1:6" hidden="1" x14ac:dyDescent="0.25">
      <c r="A1006" s="25" t="s">
        <v>111</v>
      </c>
      <c r="B1006" s="145"/>
      <c r="C1006" s="113">
        <f>C1007+C1008</f>
        <v>4613.7647058823532</v>
      </c>
      <c r="D1006" s="113"/>
      <c r="E1006" s="113"/>
      <c r="F1006" s="113"/>
    </row>
    <row r="1007" spans="1:6" hidden="1" x14ac:dyDescent="0.25">
      <c r="A1007" s="25" t="s">
        <v>298</v>
      </c>
      <c r="B1007" s="145"/>
      <c r="C1007" s="113">
        <v>4202</v>
      </c>
      <c r="D1007" s="113"/>
      <c r="E1007" s="113"/>
      <c r="F1007" s="113"/>
    </row>
    <row r="1008" spans="1:6" hidden="1" x14ac:dyDescent="0.25">
      <c r="A1008" s="25" t="s">
        <v>300</v>
      </c>
      <c r="B1008" s="145"/>
      <c r="C1008" s="142">
        <f>C1009/8.5</f>
        <v>411.76470588235293</v>
      </c>
      <c r="D1008" s="113"/>
      <c r="E1008" s="113"/>
      <c r="F1008" s="113"/>
    </row>
    <row r="1009" spans="1:6" s="45" customFormat="1" hidden="1" x14ac:dyDescent="0.25">
      <c r="A1009" s="197" t="s">
        <v>299</v>
      </c>
      <c r="B1009" s="154"/>
      <c r="C1009" s="113">
        <v>3500</v>
      </c>
      <c r="D1009" s="83"/>
      <c r="E1009" s="83"/>
      <c r="F1009" s="83"/>
    </row>
    <row r="1010" spans="1:6" s="45" customFormat="1" ht="15.75" hidden="1" customHeight="1" x14ac:dyDescent="0.25">
      <c r="A1010" s="18" t="s">
        <v>219</v>
      </c>
      <c r="B1010" s="137"/>
      <c r="C1010" s="80">
        <f>C1001+ROUND(C1007*3.2,0)+C1009/3.9</f>
        <v>16341.435897435898</v>
      </c>
      <c r="D1010" s="86"/>
      <c r="E1010" s="86"/>
      <c r="F1010" s="310"/>
    </row>
    <row r="1011" spans="1:6" s="45" customFormat="1" ht="15.75" hidden="1" customHeight="1" x14ac:dyDescent="0.25">
      <c r="A1011" s="16" t="s">
        <v>144</v>
      </c>
      <c r="B1011" s="7"/>
      <c r="C1011" s="113"/>
      <c r="D1011" s="86"/>
      <c r="E1011" s="86"/>
      <c r="F1011" s="310"/>
    </row>
    <row r="1012" spans="1:6" s="45" customFormat="1" ht="15.75" hidden="1" customHeight="1" x14ac:dyDescent="0.25">
      <c r="A1012" s="17" t="s">
        <v>113</v>
      </c>
      <c r="B1012" s="7"/>
      <c r="C1012" s="113">
        <f>SUM(C1013,C1014,C1021,C1027,C1028,C1029,C1030)</f>
        <v>995</v>
      </c>
      <c r="D1012" s="86"/>
      <c r="E1012" s="86"/>
      <c r="F1012" s="310"/>
    </row>
    <row r="1013" spans="1:6" s="45" customFormat="1" ht="15.75" hidden="1" customHeight="1" x14ac:dyDescent="0.25">
      <c r="A1013" s="17" t="s">
        <v>215</v>
      </c>
      <c r="B1013" s="7"/>
      <c r="C1013" s="113"/>
      <c r="D1013" s="86"/>
      <c r="E1013" s="86"/>
      <c r="F1013" s="310"/>
    </row>
    <row r="1014" spans="1:6" s="45" customFormat="1" ht="15.75" hidden="1" customHeight="1" x14ac:dyDescent="0.25">
      <c r="A1014" s="157" t="s">
        <v>220</v>
      </c>
      <c r="B1014" s="7"/>
      <c r="C1014" s="113">
        <f>C1015+C1016+C1017+C1019</f>
        <v>695</v>
      </c>
      <c r="D1014" s="86"/>
      <c r="E1014" s="86"/>
      <c r="F1014" s="310"/>
    </row>
    <row r="1015" spans="1:6" s="45" customFormat="1" ht="19.5" hidden="1" customHeight="1" x14ac:dyDescent="0.25">
      <c r="A1015" s="270" t="s">
        <v>221</v>
      </c>
      <c r="B1015" s="7"/>
      <c r="C1015" s="83">
        <v>535</v>
      </c>
      <c r="D1015" s="86"/>
      <c r="E1015" s="86"/>
      <c r="F1015" s="310"/>
    </row>
    <row r="1016" spans="1:6" s="45" customFormat="1" ht="15.75" hidden="1" customHeight="1" x14ac:dyDescent="0.25">
      <c r="A1016" s="270" t="s">
        <v>222</v>
      </c>
      <c r="B1016" s="7"/>
      <c r="C1016" s="83">
        <v>160</v>
      </c>
      <c r="D1016" s="86"/>
      <c r="E1016" s="86"/>
      <c r="F1016" s="310"/>
    </row>
    <row r="1017" spans="1:6" s="45" customFormat="1" ht="30.75" hidden="1" customHeight="1" x14ac:dyDescent="0.25">
      <c r="A1017" s="270" t="s">
        <v>223</v>
      </c>
      <c r="B1017" s="7"/>
      <c r="C1017" s="83"/>
      <c r="D1017" s="86"/>
      <c r="E1017" s="86"/>
      <c r="F1017" s="310"/>
    </row>
    <row r="1018" spans="1:6" s="45" customFormat="1" hidden="1" x14ac:dyDescent="0.25">
      <c r="A1018" s="270" t="s">
        <v>224</v>
      </c>
      <c r="B1018" s="7"/>
      <c r="C1018" s="83"/>
      <c r="D1018" s="86"/>
      <c r="E1018" s="86"/>
      <c r="F1018" s="310"/>
    </row>
    <row r="1019" spans="1:6" s="45" customFormat="1" ht="30" hidden="1" x14ac:dyDescent="0.25">
      <c r="A1019" s="270" t="s">
        <v>225</v>
      </c>
      <c r="B1019" s="7"/>
      <c r="C1019" s="83"/>
      <c r="D1019" s="86"/>
      <c r="E1019" s="86"/>
      <c r="F1019" s="310"/>
    </row>
    <row r="1020" spans="1:6" s="45" customFormat="1" hidden="1" x14ac:dyDescent="0.25">
      <c r="A1020" s="270" t="s">
        <v>224</v>
      </c>
      <c r="B1020" s="7"/>
      <c r="C1020" s="140"/>
      <c r="D1020" s="86"/>
      <c r="E1020" s="86"/>
      <c r="F1020" s="310"/>
    </row>
    <row r="1021" spans="1:6" s="45" customFormat="1" ht="30" hidden="1" customHeight="1" x14ac:dyDescent="0.25">
      <c r="A1021" s="157" t="s">
        <v>226</v>
      </c>
      <c r="B1021" s="7"/>
      <c r="C1021" s="113">
        <f>SUM(C1022,C1023,C1025)</f>
        <v>300</v>
      </c>
      <c r="D1021" s="86"/>
      <c r="E1021" s="86"/>
      <c r="F1021" s="310"/>
    </row>
    <row r="1022" spans="1:6" s="45" customFormat="1" ht="30" hidden="1" x14ac:dyDescent="0.25">
      <c r="A1022" s="270" t="s">
        <v>227</v>
      </c>
      <c r="B1022" s="7"/>
      <c r="C1022" s="113">
        <v>300</v>
      </c>
      <c r="D1022" s="86"/>
      <c r="E1022" s="86"/>
      <c r="F1022" s="310"/>
    </row>
    <row r="1023" spans="1:6" s="45" customFormat="1" ht="45" hidden="1" x14ac:dyDescent="0.25">
      <c r="A1023" s="270" t="s">
        <v>228</v>
      </c>
      <c r="B1023" s="7"/>
      <c r="C1023" s="135"/>
      <c r="D1023" s="86"/>
      <c r="E1023" s="86"/>
      <c r="F1023" s="310"/>
    </row>
    <row r="1024" spans="1:6" s="45" customFormat="1" hidden="1" x14ac:dyDescent="0.25">
      <c r="A1024" s="270" t="s">
        <v>224</v>
      </c>
      <c r="B1024" s="7"/>
      <c r="C1024" s="135"/>
      <c r="D1024" s="86"/>
      <c r="E1024" s="86"/>
      <c r="F1024" s="310"/>
    </row>
    <row r="1025" spans="1:6" s="45" customFormat="1" ht="45" hidden="1" x14ac:dyDescent="0.25">
      <c r="A1025" s="270" t="s">
        <v>229</v>
      </c>
      <c r="B1025" s="7"/>
      <c r="C1025" s="135"/>
      <c r="D1025" s="86"/>
      <c r="E1025" s="86"/>
      <c r="F1025" s="310"/>
    </row>
    <row r="1026" spans="1:6" s="45" customFormat="1" hidden="1" x14ac:dyDescent="0.25">
      <c r="A1026" s="270" t="s">
        <v>224</v>
      </c>
      <c r="B1026" s="7"/>
      <c r="C1026" s="135"/>
      <c r="D1026" s="86"/>
      <c r="E1026" s="86"/>
      <c r="F1026" s="310"/>
    </row>
    <row r="1027" spans="1:6" s="45" customFormat="1" ht="31.5" hidden="1" customHeight="1" x14ac:dyDescent="0.25">
      <c r="A1027" s="157" t="s">
        <v>230</v>
      </c>
      <c r="B1027" s="7"/>
      <c r="C1027" s="113"/>
      <c r="D1027" s="86"/>
      <c r="E1027" s="86"/>
      <c r="F1027" s="310"/>
    </row>
    <row r="1028" spans="1:6" s="45" customFormat="1" ht="30" hidden="1" x14ac:dyDescent="0.25">
      <c r="A1028" s="17" t="s">
        <v>231</v>
      </c>
      <c r="B1028" s="7"/>
      <c r="C1028" s="113"/>
      <c r="D1028" s="86"/>
      <c r="E1028" s="86"/>
      <c r="F1028" s="310"/>
    </row>
    <row r="1029" spans="1:6" s="45" customFormat="1" ht="15.75" hidden="1" customHeight="1" x14ac:dyDescent="0.25">
      <c r="A1029" s="157" t="s">
        <v>232</v>
      </c>
      <c r="B1029" s="7"/>
      <c r="C1029" s="113"/>
      <c r="D1029" s="86"/>
      <c r="E1029" s="86"/>
      <c r="F1029" s="310"/>
    </row>
    <row r="1030" spans="1:6" s="45" customFormat="1" ht="15.75" hidden="1" customHeight="1" x14ac:dyDescent="0.25">
      <c r="A1030" s="17" t="s">
        <v>233</v>
      </c>
      <c r="B1030" s="7"/>
      <c r="C1030" s="113"/>
      <c r="D1030" s="86"/>
      <c r="E1030" s="86"/>
      <c r="F1030" s="310"/>
    </row>
    <row r="1031" spans="1:6" s="45" customFormat="1" hidden="1" x14ac:dyDescent="0.25">
      <c r="A1031" s="25" t="s">
        <v>111</v>
      </c>
      <c r="B1031" s="80"/>
      <c r="C1031" s="83"/>
      <c r="D1031" s="86"/>
      <c r="E1031" s="86"/>
      <c r="F1031" s="310"/>
    </row>
    <row r="1032" spans="1:6" s="45" customFormat="1" hidden="1" x14ac:dyDescent="0.25">
      <c r="A1032" s="197" t="s">
        <v>141</v>
      </c>
      <c r="B1032" s="80"/>
      <c r="C1032" s="140"/>
      <c r="D1032" s="86"/>
      <c r="E1032" s="86"/>
      <c r="F1032" s="310"/>
    </row>
    <row r="1033" spans="1:6" ht="30" hidden="1" x14ac:dyDescent="0.25">
      <c r="A1033" s="25" t="s">
        <v>112</v>
      </c>
      <c r="B1033" s="7"/>
      <c r="C1033" s="113">
        <v>450</v>
      </c>
      <c r="D1033" s="113"/>
      <c r="E1033" s="113"/>
      <c r="F1033" s="113"/>
    </row>
    <row r="1034" spans="1:6" s="45" customFormat="1" ht="15.75" hidden="1" customHeight="1" x14ac:dyDescent="0.25">
      <c r="A1034" s="25" t="s">
        <v>234</v>
      </c>
      <c r="B1034" s="7"/>
      <c r="C1034" s="113"/>
      <c r="D1034" s="86"/>
      <c r="E1034" s="86"/>
      <c r="F1034" s="310"/>
    </row>
    <row r="1035" spans="1:6" s="45" customFormat="1" hidden="1" x14ac:dyDescent="0.25">
      <c r="A1035" s="269" t="s">
        <v>235</v>
      </c>
      <c r="B1035" s="7"/>
      <c r="C1035" s="113"/>
      <c r="D1035" s="86"/>
      <c r="E1035" s="86"/>
      <c r="F1035" s="310"/>
    </row>
    <row r="1036" spans="1:6" s="45" customFormat="1" hidden="1" x14ac:dyDescent="0.25">
      <c r="A1036" s="15" t="s">
        <v>143</v>
      </c>
      <c r="B1036" s="7"/>
      <c r="C1036" s="104">
        <f>C1012+ROUND(C1031*3.2,0)+C1033</f>
        <v>1445</v>
      </c>
      <c r="D1036" s="86"/>
      <c r="E1036" s="86"/>
      <c r="F1036" s="310"/>
    </row>
    <row r="1037" spans="1:6" s="45" customFormat="1" hidden="1" x14ac:dyDescent="0.25">
      <c r="A1037" s="311" t="s">
        <v>142</v>
      </c>
      <c r="B1037" s="7"/>
      <c r="C1037" s="104">
        <f>SUM(C1010,C1036)</f>
        <v>17786.435897435898</v>
      </c>
      <c r="D1037" s="86"/>
      <c r="E1037" s="86"/>
      <c r="F1037" s="310"/>
    </row>
    <row r="1038" spans="1:6" ht="16.5" hidden="1" customHeight="1" x14ac:dyDescent="0.25">
      <c r="A1038" s="98" t="s">
        <v>7</v>
      </c>
      <c r="B1038" s="145"/>
      <c r="C1038" s="104"/>
      <c r="D1038" s="113"/>
      <c r="E1038" s="113"/>
      <c r="F1038" s="113"/>
    </row>
    <row r="1039" spans="1:6" ht="15.75" hidden="1" customHeight="1" x14ac:dyDescent="0.25">
      <c r="A1039" s="21" t="s">
        <v>74</v>
      </c>
      <c r="B1039" s="145"/>
      <c r="C1039" s="104"/>
      <c r="D1039" s="113"/>
      <c r="E1039" s="113"/>
      <c r="F1039" s="113"/>
    </row>
    <row r="1040" spans="1:6" hidden="1" x14ac:dyDescent="0.25">
      <c r="A1040" s="160" t="s">
        <v>37</v>
      </c>
      <c r="B1040" s="9">
        <v>240</v>
      </c>
      <c r="C1040" s="113">
        <v>110</v>
      </c>
      <c r="D1040" s="507">
        <v>8</v>
      </c>
      <c r="E1040" s="113">
        <f>F1040/B1040</f>
        <v>3.6666666666666665</v>
      </c>
      <c r="F1040" s="113">
        <f>ROUND(C1040*D1040,0)</f>
        <v>880</v>
      </c>
    </row>
    <row r="1041" spans="1:6" hidden="1" x14ac:dyDescent="0.25">
      <c r="A1041" s="160" t="s">
        <v>57</v>
      </c>
      <c r="B1041" s="9">
        <v>240</v>
      </c>
      <c r="C1041" s="113">
        <v>190</v>
      </c>
      <c r="D1041" s="507">
        <v>8</v>
      </c>
      <c r="E1041" s="113">
        <f>F1041/B1041</f>
        <v>6.333333333333333</v>
      </c>
      <c r="F1041" s="113">
        <f>ROUND(C1041*D1041,0)</f>
        <v>1520</v>
      </c>
    </row>
    <row r="1042" spans="1:6" ht="18" hidden="1" customHeight="1" x14ac:dyDescent="0.25">
      <c r="A1042" s="92" t="s">
        <v>134</v>
      </c>
      <c r="B1042" s="9"/>
      <c r="C1042" s="123">
        <f>SUM(C1040:C1041)</f>
        <v>300</v>
      </c>
      <c r="D1042" s="125">
        <f t="shared" ref="D1042:D1043" si="76">F1042/C1042</f>
        <v>8</v>
      </c>
      <c r="E1042" s="123">
        <f>SUM(E1040:E1041)</f>
        <v>10</v>
      </c>
      <c r="F1042" s="123">
        <f>SUM(F1040:F1041)</f>
        <v>2400</v>
      </c>
    </row>
    <row r="1043" spans="1:6" ht="18" hidden="1" customHeight="1" x14ac:dyDescent="0.25">
      <c r="A1043" s="165" t="s">
        <v>109</v>
      </c>
      <c r="B1043" s="9"/>
      <c r="C1043" s="155">
        <f t="shared" ref="C1043" si="77">C1042</f>
        <v>300</v>
      </c>
      <c r="D1043" s="125">
        <f t="shared" si="76"/>
        <v>8</v>
      </c>
      <c r="E1043" s="155">
        <f>E1042</f>
        <v>10</v>
      </c>
      <c r="F1043" s="155">
        <f t="shared" ref="F1043" si="78">F1042</f>
        <v>2400</v>
      </c>
    </row>
    <row r="1044" spans="1:6" ht="15.75" hidden="1" thickBot="1" x14ac:dyDescent="0.3">
      <c r="A1044" s="117" t="s">
        <v>10</v>
      </c>
      <c r="B1044" s="117"/>
      <c r="C1044" s="398"/>
      <c r="D1044" s="398"/>
      <c r="E1044" s="398"/>
      <c r="F1044" s="398"/>
    </row>
    <row r="1045" spans="1:6" ht="26.25" hidden="1" customHeight="1" x14ac:dyDescent="0.25">
      <c r="A1045" s="449" t="s">
        <v>303</v>
      </c>
      <c r="B1045" s="399"/>
      <c r="C1045" s="400"/>
      <c r="D1045" s="400"/>
      <c r="E1045" s="400"/>
      <c r="F1045" s="400"/>
    </row>
    <row r="1046" spans="1:6" ht="18" hidden="1" customHeight="1" x14ac:dyDescent="0.25">
      <c r="A1046" s="10" t="s">
        <v>4</v>
      </c>
      <c r="B1046" s="238"/>
      <c r="C1046" s="113"/>
      <c r="D1046" s="113"/>
      <c r="E1046" s="113"/>
      <c r="F1046" s="113"/>
    </row>
    <row r="1047" spans="1:6" hidden="1" x14ac:dyDescent="0.25">
      <c r="A1047" s="11" t="s">
        <v>21</v>
      </c>
      <c r="B1047" s="39">
        <v>340</v>
      </c>
      <c r="C1047" s="9">
        <v>200</v>
      </c>
      <c r="D1047" s="13">
        <v>12</v>
      </c>
      <c r="E1047" s="113">
        <f>ROUND(F1047/B1047,0)</f>
        <v>7</v>
      </c>
      <c r="F1047" s="113">
        <f>ROUND(C1047*D1047,0)</f>
        <v>2400</v>
      </c>
    </row>
    <row r="1048" spans="1:6" hidden="1" x14ac:dyDescent="0.25">
      <c r="A1048" s="11" t="s">
        <v>57</v>
      </c>
      <c r="B1048" s="39">
        <v>340</v>
      </c>
      <c r="C1048" s="9">
        <v>100</v>
      </c>
      <c r="D1048" s="13">
        <v>12</v>
      </c>
      <c r="E1048" s="113">
        <f>ROUND(F1048/B1048,0)</f>
        <v>4</v>
      </c>
      <c r="F1048" s="113">
        <f>ROUND(C1048*D1048,0)</f>
        <v>1200</v>
      </c>
    </row>
    <row r="1049" spans="1:6" hidden="1" x14ac:dyDescent="0.25">
      <c r="A1049" s="11" t="s">
        <v>11</v>
      </c>
      <c r="B1049" s="39">
        <v>340</v>
      </c>
      <c r="C1049" s="9">
        <v>180</v>
      </c>
      <c r="D1049" s="13">
        <v>9</v>
      </c>
      <c r="E1049" s="113">
        <f>ROUND(F1049/B1049,0)</f>
        <v>5</v>
      </c>
      <c r="F1049" s="113">
        <f>ROUND(C1049*D1049,0)</f>
        <v>1620</v>
      </c>
    </row>
    <row r="1050" spans="1:6" hidden="1" x14ac:dyDescent="0.25">
      <c r="A1050" s="11" t="s">
        <v>58</v>
      </c>
      <c r="B1050" s="39">
        <v>340</v>
      </c>
      <c r="C1050" s="9">
        <v>60</v>
      </c>
      <c r="D1050" s="257">
        <v>12.4</v>
      </c>
      <c r="E1050" s="113">
        <f>ROUND(F1050/B1050,0)</f>
        <v>2</v>
      </c>
      <c r="F1050" s="113">
        <f>ROUND(C1050*D1050,0)</f>
        <v>744</v>
      </c>
    </row>
    <row r="1051" spans="1:6" ht="15.75" hidden="1" customHeight="1" x14ac:dyDescent="0.25">
      <c r="A1051" s="401" t="s">
        <v>5</v>
      </c>
      <c r="B1051" s="19">
        <v>340</v>
      </c>
      <c r="C1051" s="19">
        <f>C1047+C1048+C1049+C1050</f>
        <v>540</v>
      </c>
      <c r="D1051" s="125">
        <f t="shared" ref="D1051" si="79">F1051/C1051</f>
        <v>11.044444444444444</v>
      </c>
      <c r="E1051" s="19">
        <f>E1047+E1048+E1049+E1050</f>
        <v>18</v>
      </c>
      <c r="F1051" s="19">
        <f>F1047+F1048+F1049+F1050</f>
        <v>5964</v>
      </c>
    </row>
    <row r="1052" spans="1:6" s="45" customFormat="1" ht="18.75" hidden="1" customHeight="1" x14ac:dyDescent="0.25">
      <c r="A1052" s="16" t="s">
        <v>214</v>
      </c>
      <c r="B1052" s="16"/>
      <c r="C1052" s="290"/>
      <c r="D1052" s="83"/>
      <c r="E1052" s="83"/>
      <c r="F1052" s="83"/>
    </row>
    <row r="1053" spans="1:6" s="45" customFormat="1" hidden="1" x14ac:dyDescent="0.25">
      <c r="A1053" s="17" t="s">
        <v>113</v>
      </c>
      <c r="B1053" s="80"/>
      <c r="C1053" s="83">
        <f>SUM(C1054,C1055,C1056,C1057)</f>
        <v>6487</v>
      </c>
      <c r="D1053" s="83"/>
      <c r="E1053" s="83"/>
      <c r="F1053" s="83"/>
    </row>
    <row r="1054" spans="1:6" s="45" customFormat="1" hidden="1" x14ac:dyDescent="0.25">
      <c r="A1054" s="157" t="s">
        <v>215</v>
      </c>
      <c r="B1054" s="80"/>
      <c r="C1054" s="83"/>
      <c r="D1054" s="83"/>
      <c r="E1054" s="83"/>
      <c r="F1054" s="83"/>
    </row>
    <row r="1055" spans="1:6" s="45" customFormat="1" ht="17.25" hidden="1" customHeight="1" x14ac:dyDescent="0.25">
      <c r="A1055" s="157" t="s">
        <v>216</v>
      </c>
      <c r="B1055" s="80"/>
      <c r="C1055" s="113">
        <v>200</v>
      </c>
      <c r="D1055" s="83"/>
      <c r="E1055" s="83"/>
      <c r="F1055" s="83"/>
    </row>
    <row r="1056" spans="1:6" s="45" customFormat="1" ht="30" hidden="1" x14ac:dyDescent="0.25">
      <c r="A1056" s="157" t="s">
        <v>217</v>
      </c>
      <c r="B1056" s="80"/>
      <c r="C1056" s="113"/>
      <c r="D1056" s="83"/>
      <c r="E1056" s="83"/>
      <c r="F1056" s="83"/>
    </row>
    <row r="1057" spans="1:6" s="45" customFormat="1" hidden="1" x14ac:dyDescent="0.25">
      <c r="A1057" s="17" t="s">
        <v>218</v>
      </c>
      <c r="B1057" s="80"/>
      <c r="C1057" s="113">
        <v>6287</v>
      </c>
      <c r="D1057" s="83"/>
      <c r="E1057" s="83"/>
      <c r="F1057" s="83"/>
    </row>
    <row r="1058" spans="1:6" hidden="1" x14ac:dyDescent="0.25">
      <c r="A1058" s="25" t="s">
        <v>111</v>
      </c>
      <c r="B1058" s="7"/>
      <c r="C1058" s="113">
        <f>C1059+C1060</f>
        <v>9597.2352941176468</v>
      </c>
      <c r="D1058" s="242"/>
      <c r="E1058" s="242"/>
      <c r="F1058" s="242"/>
    </row>
    <row r="1059" spans="1:6" hidden="1" x14ac:dyDescent="0.25">
      <c r="A1059" s="25" t="s">
        <v>298</v>
      </c>
      <c r="B1059" s="103"/>
      <c r="C1059" s="113">
        <v>8609</v>
      </c>
      <c r="D1059" s="242"/>
      <c r="E1059" s="242"/>
      <c r="F1059" s="242"/>
    </row>
    <row r="1060" spans="1:6" hidden="1" x14ac:dyDescent="0.25">
      <c r="A1060" s="25" t="s">
        <v>300</v>
      </c>
      <c r="B1060" s="103"/>
      <c r="C1060" s="142">
        <f>C1061/8.5</f>
        <v>988.23529411764707</v>
      </c>
      <c r="D1060" s="242"/>
      <c r="E1060" s="242"/>
      <c r="F1060" s="242"/>
    </row>
    <row r="1061" spans="1:6" s="45" customFormat="1" hidden="1" x14ac:dyDescent="0.25">
      <c r="A1061" s="197" t="s">
        <v>299</v>
      </c>
      <c r="B1061" s="154"/>
      <c r="C1061" s="113">
        <v>8400</v>
      </c>
      <c r="D1061" s="83"/>
      <c r="E1061" s="83"/>
      <c r="F1061" s="83"/>
    </row>
    <row r="1062" spans="1:6" s="45" customFormat="1" ht="15.75" hidden="1" customHeight="1" x14ac:dyDescent="0.25">
      <c r="A1062" s="18" t="s">
        <v>219</v>
      </c>
      <c r="B1062" s="137"/>
      <c r="C1062" s="80">
        <f>C1053+ROUND(C1059*3.2,0)+C1061/3.9</f>
        <v>36189.846153846156</v>
      </c>
      <c r="D1062" s="86"/>
      <c r="E1062" s="86"/>
      <c r="F1062" s="310"/>
    </row>
    <row r="1063" spans="1:6" s="45" customFormat="1" ht="15.75" hidden="1" customHeight="1" x14ac:dyDescent="0.25">
      <c r="A1063" s="16" t="s">
        <v>144</v>
      </c>
      <c r="B1063" s="7"/>
      <c r="C1063" s="113"/>
      <c r="D1063" s="86"/>
      <c r="E1063" s="86"/>
      <c r="F1063" s="310"/>
    </row>
    <row r="1064" spans="1:6" s="45" customFormat="1" ht="15.75" hidden="1" customHeight="1" x14ac:dyDescent="0.25">
      <c r="A1064" s="17" t="s">
        <v>113</v>
      </c>
      <c r="B1064" s="7"/>
      <c r="C1064" s="113">
        <f>SUM(C1065,C1066,C1073,C1079,C1080,C1081,C1082)</f>
        <v>1993</v>
      </c>
      <c r="D1064" s="86"/>
      <c r="E1064" s="86"/>
      <c r="F1064" s="310"/>
    </row>
    <row r="1065" spans="1:6" s="45" customFormat="1" ht="15.75" hidden="1" customHeight="1" x14ac:dyDescent="0.25">
      <c r="A1065" s="17" t="s">
        <v>215</v>
      </c>
      <c r="B1065" s="7"/>
      <c r="C1065" s="113"/>
      <c r="D1065" s="86"/>
      <c r="E1065" s="86"/>
      <c r="F1065" s="310"/>
    </row>
    <row r="1066" spans="1:6" s="45" customFormat="1" ht="15.75" hidden="1" customHeight="1" x14ac:dyDescent="0.25">
      <c r="A1066" s="157" t="s">
        <v>220</v>
      </c>
      <c r="B1066" s="7"/>
      <c r="C1066" s="113">
        <f>C1067+C1068+C1069+C1071</f>
        <v>1933</v>
      </c>
      <c r="D1066" s="86"/>
      <c r="E1066" s="86"/>
      <c r="F1066" s="310"/>
    </row>
    <row r="1067" spans="1:6" s="45" customFormat="1" ht="19.5" hidden="1" customHeight="1" x14ac:dyDescent="0.25">
      <c r="A1067" s="270" t="s">
        <v>221</v>
      </c>
      <c r="B1067" s="7"/>
      <c r="C1067" s="83">
        <v>1487</v>
      </c>
      <c r="D1067" s="86"/>
      <c r="E1067" s="86"/>
      <c r="F1067" s="310"/>
    </row>
    <row r="1068" spans="1:6" s="45" customFormat="1" ht="15.75" hidden="1" customHeight="1" x14ac:dyDescent="0.25">
      <c r="A1068" s="270" t="s">
        <v>222</v>
      </c>
      <c r="B1068" s="7"/>
      <c r="C1068" s="83">
        <v>446</v>
      </c>
      <c r="D1068" s="86"/>
      <c r="E1068" s="86"/>
      <c r="F1068" s="310"/>
    </row>
    <row r="1069" spans="1:6" s="45" customFormat="1" ht="30.75" hidden="1" customHeight="1" x14ac:dyDescent="0.25">
      <c r="A1069" s="270" t="s">
        <v>223</v>
      </c>
      <c r="B1069" s="7"/>
      <c r="C1069" s="83"/>
      <c r="D1069" s="86"/>
      <c r="E1069" s="86"/>
      <c r="F1069" s="310"/>
    </row>
    <row r="1070" spans="1:6" s="45" customFormat="1" hidden="1" x14ac:dyDescent="0.25">
      <c r="A1070" s="270" t="s">
        <v>224</v>
      </c>
      <c r="B1070" s="7"/>
      <c r="C1070" s="83"/>
      <c r="D1070" s="86"/>
      <c r="E1070" s="86"/>
      <c r="F1070" s="310"/>
    </row>
    <row r="1071" spans="1:6" s="45" customFormat="1" ht="30" hidden="1" x14ac:dyDescent="0.25">
      <c r="A1071" s="270" t="s">
        <v>225</v>
      </c>
      <c r="B1071" s="7"/>
      <c r="C1071" s="83"/>
      <c r="D1071" s="86"/>
      <c r="E1071" s="86"/>
      <c r="F1071" s="310"/>
    </row>
    <row r="1072" spans="1:6" s="45" customFormat="1" hidden="1" x14ac:dyDescent="0.25">
      <c r="A1072" s="270" t="s">
        <v>224</v>
      </c>
      <c r="B1072" s="7"/>
      <c r="C1072" s="140"/>
      <c r="D1072" s="86"/>
      <c r="E1072" s="86"/>
      <c r="F1072" s="310"/>
    </row>
    <row r="1073" spans="1:6" s="45" customFormat="1" ht="30" hidden="1" customHeight="1" x14ac:dyDescent="0.25">
      <c r="A1073" s="157" t="s">
        <v>226</v>
      </c>
      <c r="B1073" s="7"/>
      <c r="C1073" s="113">
        <f>SUM(C1074,C1075,C1077)</f>
        <v>60</v>
      </c>
      <c r="D1073" s="86"/>
      <c r="E1073" s="86"/>
      <c r="F1073" s="310"/>
    </row>
    <row r="1074" spans="1:6" s="45" customFormat="1" ht="30" hidden="1" x14ac:dyDescent="0.25">
      <c r="A1074" s="270" t="s">
        <v>227</v>
      </c>
      <c r="B1074" s="7"/>
      <c r="C1074" s="113">
        <v>60</v>
      </c>
      <c r="D1074" s="86"/>
      <c r="E1074" s="86"/>
      <c r="F1074" s="310"/>
    </row>
    <row r="1075" spans="1:6" s="45" customFormat="1" ht="45" hidden="1" x14ac:dyDescent="0.25">
      <c r="A1075" s="270" t="s">
        <v>228</v>
      </c>
      <c r="B1075" s="7"/>
      <c r="C1075" s="135"/>
      <c r="D1075" s="86"/>
      <c r="E1075" s="86"/>
      <c r="F1075" s="310"/>
    </row>
    <row r="1076" spans="1:6" s="45" customFormat="1" hidden="1" x14ac:dyDescent="0.25">
      <c r="A1076" s="270" t="s">
        <v>224</v>
      </c>
      <c r="B1076" s="7"/>
      <c r="C1076" s="135"/>
      <c r="D1076" s="86"/>
      <c r="E1076" s="86"/>
      <c r="F1076" s="310"/>
    </row>
    <row r="1077" spans="1:6" s="45" customFormat="1" ht="45" hidden="1" x14ac:dyDescent="0.25">
      <c r="A1077" s="270" t="s">
        <v>229</v>
      </c>
      <c r="B1077" s="7"/>
      <c r="C1077" s="135"/>
      <c r="D1077" s="86"/>
      <c r="E1077" s="86"/>
      <c r="F1077" s="310"/>
    </row>
    <row r="1078" spans="1:6" s="45" customFormat="1" hidden="1" x14ac:dyDescent="0.25">
      <c r="A1078" s="270" t="s">
        <v>224</v>
      </c>
      <c r="B1078" s="7"/>
      <c r="C1078" s="135"/>
      <c r="D1078" s="86"/>
      <c r="E1078" s="86"/>
      <c r="F1078" s="310"/>
    </row>
    <row r="1079" spans="1:6" s="45" customFormat="1" ht="31.5" hidden="1" customHeight="1" x14ac:dyDescent="0.25">
      <c r="A1079" s="157" t="s">
        <v>230</v>
      </c>
      <c r="B1079" s="7"/>
      <c r="C1079" s="113"/>
      <c r="D1079" s="86"/>
      <c r="E1079" s="86"/>
      <c r="F1079" s="310"/>
    </row>
    <row r="1080" spans="1:6" s="45" customFormat="1" ht="30" hidden="1" x14ac:dyDescent="0.25">
      <c r="A1080" s="17" t="s">
        <v>231</v>
      </c>
      <c r="B1080" s="7"/>
      <c r="C1080" s="113"/>
      <c r="D1080" s="86"/>
      <c r="E1080" s="86"/>
      <c r="F1080" s="310"/>
    </row>
    <row r="1081" spans="1:6" s="45" customFormat="1" ht="15.75" hidden="1" customHeight="1" x14ac:dyDescent="0.25">
      <c r="A1081" s="157" t="s">
        <v>232</v>
      </c>
      <c r="B1081" s="7"/>
      <c r="C1081" s="113"/>
      <c r="D1081" s="86"/>
      <c r="E1081" s="86"/>
      <c r="F1081" s="310"/>
    </row>
    <row r="1082" spans="1:6" s="45" customFormat="1" ht="15.75" hidden="1" customHeight="1" x14ac:dyDescent="0.25">
      <c r="A1082" s="17" t="s">
        <v>233</v>
      </c>
      <c r="B1082" s="7"/>
      <c r="C1082" s="113"/>
      <c r="D1082" s="86"/>
      <c r="E1082" s="86"/>
      <c r="F1082" s="310"/>
    </row>
    <row r="1083" spans="1:6" s="45" customFormat="1" hidden="1" x14ac:dyDescent="0.25">
      <c r="A1083" s="25" t="s">
        <v>111</v>
      </c>
      <c r="B1083" s="80"/>
      <c r="C1083" s="83">
        <v>50</v>
      </c>
      <c r="D1083" s="86"/>
      <c r="E1083" s="86"/>
      <c r="F1083" s="310"/>
    </row>
    <row r="1084" spans="1:6" s="45" customFormat="1" hidden="1" x14ac:dyDescent="0.25">
      <c r="A1084" s="197" t="s">
        <v>141</v>
      </c>
      <c r="B1084" s="80"/>
      <c r="C1084" s="140"/>
      <c r="D1084" s="86"/>
      <c r="E1084" s="86"/>
      <c r="F1084" s="310"/>
    </row>
    <row r="1085" spans="1:6" ht="30" hidden="1" x14ac:dyDescent="0.25">
      <c r="A1085" s="25" t="s">
        <v>112</v>
      </c>
      <c r="B1085" s="7"/>
      <c r="C1085" s="113">
        <v>1500</v>
      </c>
      <c r="D1085" s="242"/>
      <c r="E1085" s="242"/>
      <c r="F1085" s="242"/>
    </row>
    <row r="1086" spans="1:6" s="45" customFormat="1" ht="15.75" hidden="1" customHeight="1" x14ac:dyDescent="0.25">
      <c r="A1086" s="25" t="s">
        <v>234</v>
      </c>
      <c r="B1086" s="7"/>
      <c r="C1086" s="113"/>
      <c r="D1086" s="86"/>
      <c r="E1086" s="86"/>
      <c r="F1086" s="310"/>
    </row>
    <row r="1087" spans="1:6" s="45" customFormat="1" hidden="1" x14ac:dyDescent="0.25">
      <c r="A1087" s="269" t="s">
        <v>235</v>
      </c>
      <c r="B1087" s="7"/>
      <c r="C1087" s="113"/>
      <c r="D1087" s="86"/>
      <c r="E1087" s="86"/>
      <c r="F1087" s="310"/>
    </row>
    <row r="1088" spans="1:6" s="45" customFormat="1" hidden="1" x14ac:dyDescent="0.25">
      <c r="A1088" s="15" t="s">
        <v>143</v>
      </c>
      <c r="B1088" s="7"/>
      <c r="C1088" s="104">
        <f>C1064+ROUND(C1083*3.2,0)+C1085</f>
        <v>3653</v>
      </c>
      <c r="D1088" s="86"/>
      <c r="E1088" s="86"/>
      <c r="F1088" s="310"/>
    </row>
    <row r="1089" spans="1:6" s="45" customFormat="1" hidden="1" x14ac:dyDescent="0.25">
      <c r="A1089" s="311" t="s">
        <v>142</v>
      </c>
      <c r="B1089" s="7"/>
      <c r="C1089" s="104">
        <f>SUM(C1062,C1088)</f>
        <v>39842.846153846156</v>
      </c>
      <c r="D1089" s="86"/>
      <c r="E1089" s="86"/>
      <c r="F1089" s="310"/>
    </row>
    <row r="1090" spans="1:6" ht="15.75" hidden="1" customHeight="1" x14ac:dyDescent="0.25">
      <c r="A1090" s="158" t="s">
        <v>7</v>
      </c>
      <c r="B1090" s="157"/>
      <c r="C1090" s="157"/>
      <c r="D1090" s="157"/>
      <c r="E1090" s="157"/>
      <c r="F1090" s="104"/>
    </row>
    <row r="1091" spans="1:6" ht="15.75" hidden="1" customHeight="1" x14ac:dyDescent="0.25">
      <c r="A1091" s="98" t="s">
        <v>132</v>
      </c>
      <c r="B1091" s="157"/>
      <c r="C1091" s="282"/>
      <c r="D1091" s="157"/>
      <c r="E1091" s="282"/>
      <c r="F1091" s="104"/>
    </row>
    <row r="1092" spans="1:6" ht="15.75" hidden="1" customHeight="1" x14ac:dyDescent="0.25">
      <c r="A1092" s="66" t="s">
        <v>21</v>
      </c>
      <c r="B1092" s="157">
        <v>340</v>
      </c>
      <c r="C1092" s="113">
        <v>25</v>
      </c>
      <c r="D1092" s="164">
        <v>12</v>
      </c>
      <c r="E1092" s="113">
        <f>ROUND(F1092/B1092,0)</f>
        <v>1</v>
      </c>
      <c r="F1092" s="113">
        <f>ROUND(C1092*D1092,0)</f>
        <v>300</v>
      </c>
    </row>
    <row r="1093" spans="1:6" ht="15.75" hidden="1" customHeight="1" x14ac:dyDescent="0.25">
      <c r="A1093" s="66" t="s">
        <v>57</v>
      </c>
      <c r="B1093" s="157">
        <v>340</v>
      </c>
      <c r="C1093" s="113">
        <v>25</v>
      </c>
      <c r="D1093" s="164">
        <v>12</v>
      </c>
      <c r="E1093" s="113">
        <f>ROUND(F1093/B1093,0)</f>
        <v>1</v>
      </c>
      <c r="F1093" s="113">
        <f>ROUND(C1093*D1093,0)</f>
        <v>300</v>
      </c>
    </row>
    <row r="1094" spans="1:6" ht="15.75" hidden="1" customHeight="1" x14ac:dyDescent="0.25">
      <c r="A1094" s="92" t="s">
        <v>9</v>
      </c>
      <c r="B1094" s="157"/>
      <c r="C1094" s="123">
        <f>C1092+C1093</f>
        <v>50</v>
      </c>
      <c r="D1094" s="125">
        <f t="shared" ref="D1094" si="80">F1094/C1094</f>
        <v>12</v>
      </c>
      <c r="E1094" s="391">
        <f>E1092+E1093</f>
        <v>2</v>
      </c>
      <c r="F1094" s="104">
        <f>F1092+F1093</f>
        <v>600</v>
      </c>
    </row>
    <row r="1095" spans="1:6" ht="15.75" hidden="1" customHeight="1" x14ac:dyDescent="0.25">
      <c r="A1095" s="165" t="s">
        <v>109</v>
      </c>
      <c r="B1095" s="9"/>
      <c r="C1095" s="155">
        <f t="shared" ref="C1095" si="81">C1094</f>
        <v>50</v>
      </c>
      <c r="D1095" s="125">
        <f t="shared" ref="D1095:F1095" si="82">D1094</f>
        <v>12</v>
      </c>
      <c r="E1095" s="155">
        <f t="shared" si="82"/>
        <v>2</v>
      </c>
      <c r="F1095" s="155">
        <f t="shared" si="82"/>
        <v>600</v>
      </c>
    </row>
    <row r="1096" spans="1:6" ht="18.75" hidden="1" customHeight="1" thickBot="1" x14ac:dyDescent="0.3">
      <c r="A1096" s="87" t="s">
        <v>10</v>
      </c>
      <c r="B1096" s="402"/>
      <c r="C1096" s="118"/>
      <c r="D1096" s="403"/>
      <c r="E1096" s="118"/>
      <c r="F1096" s="118"/>
    </row>
    <row r="1097" spans="1:6" ht="29.25" hidden="1" x14ac:dyDescent="0.25">
      <c r="A1097" s="31" t="s">
        <v>304</v>
      </c>
      <c r="B1097" s="38"/>
      <c r="C1097" s="12">
        <f>C1098+C1100</f>
        <v>211030</v>
      </c>
      <c r="D1097" s="113"/>
      <c r="E1097" s="113"/>
      <c r="F1097" s="113"/>
    </row>
    <row r="1098" spans="1:6" ht="19.5" hidden="1" customHeight="1" x14ac:dyDescent="0.25">
      <c r="A1098" s="205" t="s">
        <v>160</v>
      </c>
      <c r="B1098" s="242"/>
      <c r="C1098" s="12">
        <f>C1099</f>
        <v>211000</v>
      </c>
      <c r="D1098" s="113"/>
      <c r="E1098" s="113"/>
      <c r="F1098" s="113"/>
    </row>
    <row r="1099" spans="1:6" ht="15.75" hidden="1" customHeight="1" x14ac:dyDescent="0.25">
      <c r="A1099" s="206" t="s">
        <v>161</v>
      </c>
      <c r="B1099" s="242"/>
      <c r="C1099" s="9">
        <v>211000</v>
      </c>
      <c r="D1099" s="113"/>
      <c r="E1099" s="113"/>
      <c r="F1099" s="113"/>
    </row>
    <row r="1100" spans="1:6" ht="17.25" hidden="1" customHeight="1" x14ac:dyDescent="0.25">
      <c r="A1100" s="205" t="s">
        <v>162</v>
      </c>
      <c r="B1100" s="242"/>
      <c r="C1100" s="12">
        <f>C1101+C1102</f>
        <v>30</v>
      </c>
      <c r="D1100" s="313"/>
      <c r="E1100" s="313"/>
      <c r="F1100" s="313"/>
    </row>
    <row r="1101" spans="1:6" ht="33.75" hidden="1" customHeight="1" x14ac:dyDescent="0.25">
      <c r="A1101" s="206" t="s">
        <v>163</v>
      </c>
      <c r="B1101" s="242"/>
      <c r="C1101" s="30">
        <v>30</v>
      </c>
      <c r="D1101" s="113"/>
      <c r="E1101" s="113"/>
      <c r="F1101" s="113"/>
    </row>
    <row r="1102" spans="1:6" ht="19.5" hidden="1" customHeight="1" x14ac:dyDescent="0.25">
      <c r="A1102" s="207" t="s">
        <v>164</v>
      </c>
      <c r="B1102" s="242"/>
      <c r="C1102" s="30"/>
      <c r="D1102" s="113"/>
      <c r="E1102" s="113"/>
      <c r="F1102" s="113"/>
    </row>
    <row r="1103" spans="1:6" ht="15.75" hidden="1" thickBot="1" x14ac:dyDescent="0.3">
      <c r="A1103" s="117" t="s">
        <v>10</v>
      </c>
      <c r="B1103" s="108"/>
      <c r="C1103" s="108"/>
      <c r="D1103" s="108"/>
      <c r="E1103" s="108"/>
      <c r="F1103" s="108"/>
    </row>
    <row r="1104" spans="1:6" ht="21" hidden="1" customHeight="1" x14ac:dyDescent="0.25">
      <c r="A1104" s="79" t="s">
        <v>305</v>
      </c>
      <c r="B1104" s="148"/>
      <c r="C1104" s="148"/>
      <c r="D1104" s="148"/>
      <c r="E1104" s="148"/>
      <c r="F1104" s="148"/>
    </row>
    <row r="1105" spans="1:6" s="45" customFormat="1" ht="18.75" hidden="1" customHeight="1" x14ac:dyDescent="0.25">
      <c r="A1105" s="16" t="s">
        <v>214</v>
      </c>
      <c r="B1105" s="16"/>
      <c r="C1105" s="290"/>
      <c r="D1105" s="83"/>
      <c r="E1105" s="83"/>
      <c r="F1105" s="83"/>
    </row>
    <row r="1106" spans="1:6" s="45" customFormat="1" hidden="1" x14ac:dyDescent="0.25">
      <c r="A1106" s="17" t="s">
        <v>113</v>
      </c>
      <c r="B1106" s="80"/>
      <c r="C1106" s="83">
        <f>SUM(C1107,C1108,C1109,C1110)</f>
        <v>2914</v>
      </c>
      <c r="D1106" s="83"/>
      <c r="E1106" s="83"/>
      <c r="F1106" s="83"/>
    </row>
    <row r="1107" spans="1:6" s="45" customFormat="1" hidden="1" x14ac:dyDescent="0.25">
      <c r="A1107" s="157" t="s">
        <v>215</v>
      </c>
      <c r="B1107" s="80"/>
      <c r="C1107" s="83"/>
      <c r="D1107" s="83"/>
      <c r="E1107" s="83"/>
      <c r="F1107" s="83"/>
    </row>
    <row r="1108" spans="1:6" s="45" customFormat="1" ht="17.25" hidden="1" customHeight="1" x14ac:dyDescent="0.25">
      <c r="A1108" s="157" t="s">
        <v>216</v>
      </c>
      <c r="B1108" s="80"/>
      <c r="C1108" s="113">
        <v>100</v>
      </c>
      <c r="D1108" s="83"/>
      <c r="E1108" s="83"/>
      <c r="F1108" s="83"/>
    </row>
    <row r="1109" spans="1:6" s="45" customFormat="1" ht="30" hidden="1" x14ac:dyDescent="0.25">
      <c r="A1109" s="157" t="s">
        <v>217</v>
      </c>
      <c r="B1109" s="80"/>
      <c r="C1109" s="113"/>
      <c r="D1109" s="83"/>
      <c r="E1109" s="83"/>
      <c r="F1109" s="83"/>
    </row>
    <row r="1110" spans="1:6" s="45" customFormat="1" hidden="1" x14ac:dyDescent="0.25">
      <c r="A1110" s="17" t="s">
        <v>218</v>
      </c>
      <c r="B1110" s="80"/>
      <c r="C1110" s="113">
        <v>2814</v>
      </c>
      <c r="D1110" s="83"/>
      <c r="E1110" s="83"/>
      <c r="F1110" s="83"/>
    </row>
    <row r="1111" spans="1:6" hidden="1" x14ac:dyDescent="0.25">
      <c r="A1111" s="25" t="s">
        <v>111</v>
      </c>
      <c r="B1111" s="7"/>
      <c r="C1111" s="113">
        <v>3419</v>
      </c>
      <c r="D1111" s="113"/>
      <c r="E1111" s="113"/>
      <c r="F1111" s="113"/>
    </row>
    <row r="1112" spans="1:6" s="45" customFormat="1" hidden="1" x14ac:dyDescent="0.25">
      <c r="A1112" s="197" t="s">
        <v>141</v>
      </c>
      <c r="B1112" s="154"/>
      <c r="C1112" s="113"/>
      <c r="D1112" s="83"/>
      <c r="E1112" s="83"/>
      <c r="F1112" s="83"/>
    </row>
    <row r="1113" spans="1:6" s="45" customFormat="1" ht="15.75" hidden="1" customHeight="1" x14ac:dyDescent="0.25">
      <c r="A1113" s="18" t="s">
        <v>219</v>
      </c>
      <c r="B1113" s="137"/>
      <c r="C1113" s="80">
        <f>C1106+ROUND(C1111*3.2,0)</f>
        <v>13855</v>
      </c>
      <c r="D1113" s="86"/>
      <c r="E1113" s="86"/>
      <c r="F1113" s="310"/>
    </row>
    <row r="1114" spans="1:6" s="45" customFormat="1" ht="15.75" hidden="1" customHeight="1" x14ac:dyDescent="0.25">
      <c r="A1114" s="16" t="s">
        <v>144</v>
      </c>
      <c r="B1114" s="7"/>
      <c r="C1114" s="113"/>
      <c r="D1114" s="86"/>
      <c r="E1114" s="86"/>
      <c r="F1114" s="310"/>
    </row>
    <row r="1115" spans="1:6" s="45" customFormat="1" ht="15.75" hidden="1" customHeight="1" x14ac:dyDescent="0.25">
      <c r="A1115" s="17" t="s">
        <v>113</v>
      </c>
      <c r="B1115" s="7"/>
      <c r="C1115" s="113">
        <f>SUM(C1116,C1117,C1124,C1130,C1131,C1132,C1133)</f>
        <v>5738</v>
      </c>
      <c r="D1115" s="86"/>
      <c r="E1115" s="86"/>
      <c r="F1115" s="310"/>
    </row>
    <row r="1116" spans="1:6" s="45" customFormat="1" ht="15.75" hidden="1" customHeight="1" x14ac:dyDescent="0.25">
      <c r="A1116" s="17" t="s">
        <v>215</v>
      </c>
      <c r="B1116" s="7"/>
      <c r="C1116" s="113"/>
      <c r="D1116" s="86"/>
      <c r="E1116" s="86"/>
      <c r="F1116" s="310"/>
    </row>
    <row r="1117" spans="1:6" s="45" customFormat="1" ht="15.75" hidden="1" customHeight="1" x14ac:dyDescent="0.25">
      <c r="A1117" s="157" t="s">
        <v>220</v>
      </c>
      <c r="B1117" s="7"/>
      <c r="C1117" s="113">
        <f>C1118+C1119+C1120+C1122</f>
        <v>1338</v>
      </c>
      <c r="D1117" s="86"/>
      <c r="E1117" s="86"/>
      <c r="F1117" s="310"/>
    </row>
    <row r="1118" spans="1:6" s="45" customFormat="1" ht="19.5" hidden="1" customHeight="1" x14ac:dyDescent="0.25">
      <c r="A1118" s="270" t="s">
        <v>221</v>
      </c>
      <c r="B1118" s="7"/>
      <c r="C1118" s="83">
        <v>1029</v>
      </c>
      <c r="D1118" s="86"/>
      <c r="E1118" s="86"/>
      <c r="F1118" s="310"/>
    </row>
    <row r="1119" spans="1:6" s="45" customFormat="1" ht="15.75" hidden="1" customHeight="1" x14ac:dyDescent="0.25">
      <c r="A1119" s="270" t="s">
        <v>222</v>
      </c>
      <c r="B1119" s="7"/>
      <c r="C1119" s="83">
        <v>309</v>
      </c>
      <c r="D1119" s="86"/>
      <c r="E1119" s="86"/>
      <c r="F1119" s="310"/>
    </row>
    <row r="1120" spans="1:6" s="45" customFormat="1" ht="30.75" hidden="1" customHeight="1" x14ac:dyDescent="0.25">
      <c r="A1120" s="270" t="s">
        <v>223</v>
      </c>
      <c r="B1120" s="7"/>
      <c r="C1120" s="83"/>
      <c r="D1120" s="86"/>
      <c r="E1120" s="86"/>
      <c r="F1120" s="310"/>
    </row>
    <row r="1121" spans="1:6" s="45" customFormat="1" hidden="1" x14ac:dyDescent="0.25">
      <c r="A1121" s="270" t="s">
        <v>224</v>
      </c>
      <c r="B1121" s="7"/>
      <c r="C1121" s="83"/>
      <c r="D1121" s="86"/>
      <c r="E1121" s="86"/>
      <c r="F1121" s="310"/>
    </row>
    <row r="1122" spans="1:6" s="45" customFormat="1" ht="30" hidden="1" x14ac:dyDescent="0.25">
      <c r="A1122" s="270" t="s">
        <v>225</v>
      </c>
      <c r="B1122" s="7"/>
      <c r="C1122" s="83"/>
      <c r="D1122" s="86"/>
      <c r="E1122" s="86"/>
      <c r="F1122" s="310"/>
    </row>
    <row r="1123" spans="1:6" s="45" customFormat="1" hidden="1" x14ac:dyDescent="0.25">
      <c r="A1123" s="270" t="s">
        <v>224</v>
      </c>
      <c r="B1123" s="7"/>
      <c r="C1123" s="140"/>
      <c r="D1123" s="86"/>
      <c r="E1123" s="86"/>
      <c r="F1123" s="310"/>
    </row>
    <row r="1124" spans="1:6" s="45" customFormat="1" ht="30" hidden="1" customHeight="1" x14ac:dyDescent="0.25">
      <c r="A1124" s="157" t="s">
        <v>226</v>
      </c>
      <c r="B1124" s="7"/>
      <c r="C1124" s="113">
        <f>SUM(C1125,C1126,C1128)</f>
        <v>400</v>
      </c>
      <c r="D1124" s="86"/>
      <c r="E1124" s="86"/>
      <c r="F1124" s="310"/>
    </row>
    <row r="1125" spans="1:6" s="45" customFormat="1" ht="30" hidden="1" x14ac:dyDescent="0.25">
      <c r="A1125" s="270" t="s">
        <v>227</v>
      </c>
      <c r="B1125" s="7"/>
      <c r="C1125" s="113">
        <v>400</v>
      </c>
      <c r="D1125" s="86"/>
      <c r="E1125" s="86"/>
      <c r="F1125" s="310"/>
    </row>
    <row r="1126" spans="1:6" s="45" customFormat="1" ht="45" hidden="1" x14ac:dyDescent="0.25">
      <c r="A1126" s="270" t="s">
        <v>228</v>
      </c>
      <c r="B1126" s="7"/>
      <c r="C1126" s="135"/>
      <c r="D1126" s="86"/>
      <c r="E1126" s="86"/>
      <c r="F1126" s="310"/>
    </row>
    <row r="1127" spans="1:6" s="45" customFormat="1" hidden="1" x14ac:dyDescent="0.25">
      <c r="A1127" s="270" t="s">
        <v>224</v>
      </c>
      <c r="B1127" s="7"/>
      <c r="C1127" s="135"/>
      <c r="D1127" s="86"/>
      <c r="E1127" s="86"/>
      <c r="F1127" s="310"/>
    </row>
    <row r="1128" spans="1:6" s="45" customFormat="1" ht="45" hidden="1" x14ac:dyDescent="0.25">
      <c r="A1128" s="270" t="s">
        <v>229</v>
      </c>
      <c r="B1128" s="7"/>
      <c r="C1128" s="135"/>
      <c r="D1128" s="86"/>
      <c r="E1128" s="86"/>
      <c r="F1128" s="310"/>
    </row>
    <row r="1129" spans="1:6" s="45" customFormat="1" hidden="1" x14ac:dyDescent="0.25">
      <c r="A1129" s="270" t="s">
        <v>224</v>
      </c>
      <c r="B1129" s="7"/>
      <c r="C1129" s="135"/>
      <c r="D1129" s="86"/>
      <c r="E1129" s="86"/>
      <c r="F1129" s="310"/>
    </row>
    <row r="1130" spans="1:6" s="45" customFormat="1" ht="31.5" hidden="1" customHeight="1" x14ac:dyDescent="0.25">
      <c r="A1130" s="157" t="s">
        <v>230</v>
      </c>
      <c r="B1130" s="7"/>
      <c r="C1130" s="113"/>
      <c r="D1130" s="86"/>
      <c r="E1130" s="86"/>
      <c r="F1130" s="310"/>
    </row>
    <row r="1131" spans="1:6" s="45" customFormat="1" ht="30" hidden="1" x14ac:dyDescent="0.25">
      <c r="A1131" s="17" t="s">
        <v>231</v>
      </c>
      <c r="B1131" s="7"/>
      <c r="C1131" s="113"/>
      <c r="D1131" s="86"/>
      <c r="E1131" s="86"/>
      <c r="F1131" s="310"/>
    </row>
    <row r="1132" spans="1:6" s="45" customFormat="1" ht="15.75" hidden="1" customHeight="1" x14ac:dyDescent="0.25">
      <c r="A1132" s="157" t="s">
        <v>232</v>
      </c>
      <c r="B1132" s="7"/>
      <c r="C1132" s="113"/>
      <c r="D1132" s="86"/>
      <c r="E1132" s="86"/>
      <c r="F1132" s="310"/>
    </row>
    <row r="1133" spans="1:6" s="45" customFormat="1" ht="15.75" hidden="1" customHeight="1" x14ac:dyDescent="0.25">
      <c r="A1133" s="17" t="s">
        <v>233</v>
      </c>
      <c r="B1133" s="7"/>
      <c r="C1133" s="113">
        <v>4000</v>
      </c>
      <c r="D1133" s="86"/>
      <c r="E1133" s="86"/>
      <c r="F1133" s="310"/>
    </row>
    <row r="1134" spans="1:6" s="45" customFormat="1" hidden="1" x14ac:dyDescent="0.25">
      <c r="A1134" s="25" t="s">
        <v>111</v>
      </c>
      <c r="B1134" s="80"/>
      <c r="C1134" s="83">
        <f>C1135/8.5</f>
        <v>10000</v>
      </c>
      <c r="D1134" s="86"/>
      <c r="E1134" s="86"/>
      <c r="F1134" s="310"/>
    </row>
    <row r="1135" spans="1:6" s="45" customFormat="1" hidden="1" x14ac:dyDescent="0.25">
      <c r="A1135" s="197" t="s">
        <v>141</v>
      </c>
      <c r="B1135" s="80"/>
      <c r="C1135" s="140">
        <v>85000</v>
      </c>
      <c r="D1135" s="86"/>
      <c r="E1135" s="86"/>
      <c r="F1135" s="310"/>
    </row>
    <row r="1136" spans="1:6" ht="30" hidden="1" x14ac:dyDescent="0.25">
      <c r="A1136" s="25" t="s">
        <v>112</v>
      </c>
      <c r="B1136" s="7"/>
      <c r="C1136" s="113">
        <v>370</v>
      </c>
      <c r="D1136" s="113"/>
      <c r="E1136" s="113"/>
      <c r="F1136" s="113"/>
    </row>
    <row r="1137" spans="1:6" s="45" customFormat="1" ht="15.75" hidden="1" customHeight="1" x14ac:dyDescent="0.25">
      <c r="A1137" s="25" t="s">
        <v>234</v>
      </c>
      <c r="B1137" s="7"/>
      <c r="C1137" s="113"/>
      <c r="D1137" s="86"/>
      <c r="E1137" s="86"/>
      <c r="F1137" s="310"/>
    </row>
    <row r="1138" spans="1:6" s="45" customFormat="1" hidden="1" x14ac:dyDescent="0.25">
      <c r="A1138" s="269" t="s">
        <v>235</v>
      </c>
      <c r="B1138" s="7"/>
      <c r="C1138" s="113"/>
      <c r="D1138" s="86"/>
      <c r="E1138" s="86"/>
      <c r="F1138" s="310"/>
    </row>
    <row r="1139" spans="1:6" s="45" customFormat="1" hidden="1" x14ac:dyDescent="0.25">
      <c r="A1139" s="15" t="s">
        <v>143</v>
      </c>
      <c r="B1139" s="7"/>
      <c r="C1139" s="104">
        <f>C1115+ROUND(C1135/3.9,0)+C1136</f>
        <v>27903</v>
      </c>
      <c r="D1139" s="86"/>
      <c r="E1139" s="86"/>
      <c r="F1139" s="310"/>
    </row>
    <row r="1140" spans="1:6" s="45" customFormat="1" hidden="1" x14ac:dyDescent="0.25">
      <c r="A1140" s="311" t="s">
        <v>142</v>
      </c>
      <c r="B1140" s="7"/>
      <c r="C1140" s="104">
        <f>SUM(C1113,C1139)</f>
        <v>41758</v>
      </c>
      <c r="D1140" s="86"/>
      <c r="E1140" s="86"/>
      <c r="F1140" s="310"/>
    </row>
    <row r="1141" spans="1:6" ht="15.75" hidden="1" customHeight="1" x14ac:dyDescent="0.25">
      <c r="A1141" s="98" t="s">
        <v>7</v>
      </c>
      <c r="B1141" s="145"/>
      <c r="C1141" s="113"/>
      <c r="D1141" s="113"/>
      <c r="E1141" s="113"/>
      <c r="F1141" s="113"/>
    </row>
    <row r="1142" spans="1:6" ht="15.75" hidden="1" customHeight="1" x14ac:dyDescent="0.25">
      <c r="A1142" s="21" t="s">
        <v>74</v>
      </c>
      <c r="B1142" s="145"/>
      <c r="C1142" s="113"/>
      <c r="D1142" s="113"/>
      <c r="E1142" s="113"/>
      <c r="F1142" s="113"/>
    </row>
    <row r="1143" spans="1:6" ht="15.75" hidden="1" customHeight="1" x14ac:dyDescent="0.25">
      <c r="A1143" s="160" t="s">
        <v>21</v>
      </c>
      <c r="B1143" s="9">
        <v>240</v>
      </c>
      <c r="C1143" s="113">
        <v>210</v>
      </c>
      <c r="D1143" s="13">
        <v>8</v>
      </c>
      <c r="E1143" s="113">
        <f>ROUND(F1143/B1143,0)</f>
        <v>7</v>
      </c>
      <c r="F1143" s="113">
        <f>ROUND(C1143*D1143,0)</f>
        <v>1680</v>
      </c>
    </row>
    <row r="1144" spans="1:6" ht="15.75" hidden="1" customHeight="1" x14ac:dyDescent="0.25">
      <c r="A1144" s="92" t="s">
        <v>134</v>
      </c>
      <c r="B1144" s="9"/>
      <c r="C1144" s="123">
        <f t="shared" ref="C1144" si="83">C1143</f>
        <v>210</v>
      </c>
      <c r="D1144" s="125">
        <f t="shared" ref="D1144" si="84">F1144/C1144</f>
        <v>8</v>
      </c>
      <c r="E1144" s="123">
        <f t="shared" ref="E1144:F1145" si="85">E1143</f>
        <v>7</v>
      </c>
      <c r="F1144" s="123">
        <f t="shared" si="85"/>
        <v>1680</v>
      </c>
    </row>
    <row r="1145" spans="1:6" ht="15.75" hidden="1" customHeight="1" x14ac:dyDescent="0.25">
      <c r="A1145" s="165" t="s">
        <v>109</v>
      </c>
      <c r="B1145" s="9"/>
      <c r="C1145" s="155">
        <f t="shared" ref="C1145" si="86">C1144</f>
        <v>210</v>
      </c>
      <c r="D1145" s="8">
        <f>D1144</f>
        <v>8</v>
      </c>
      <c r="E1145" s="155">
        <f t="shared" si="85"/>
        <v>7</v>
      </c>
      <c r="F1145" s="155">
        <f t="shared" si="85"/>
        <v>1680</v>
      </c>
    </row>
    <row r="1146" spans="1:6" ht="18.75" hidden="1" customHeight="1" thickBot="1" x14ac:dyDescent="0.3">
      <c r="A1146" s="117" t="s">
        <v>10</v>
      </c>
      <c r="B1146" s="117"/>
      <c r="C1146" s="121"/>
      <c r="D1146" s="121"/>
      <c r="E1146" s="121"/>
      <c r="F1146" s="121"/>
    </row>
    <row r="1147" spans="1:6" ht="43.5" hidden="1" x14ac:dyDescent="0.25">
      <c r="A1147" s="386" t="s">
        <v>306</v>
      </c>
      <c r="B1147" s="112"/>
      <c r="C1147" s="112"/>
      <c r="D1147" s="112"/>
      <c r="E1147" s="112"/>
      <c r="F1147" s="112"/>
    </row>
    <row r="1148" spans="1:6" ht="14.25" hidden="1" customHeight="1" x14ac:dyDescent="0.25">
      <c r="A1148" s="10" t="s">
        <v>4</v>
      </c>
      <c r="B1148" s="28"/>
      <c r="C1148" s="28"/>
      <c r="D1148" s="28"/>
      <c r="E1148" s="28"/>
      <c r="F1148" s="28"/>
    </row>
    <row r="1149" spans="1:6" hidden="1" x14ac:dyDescent="0.25">
      <c r="A1149" s="35" t="s">
        <v>131</v>
      </c>
      <c r="B1149" s="39">
        <v>320</v>
      </c>
      <c r="C1149" s="9">
        <v>2600</v>
      </c>
      <c r="D1149" s="164">
        <v>13</v>
      </c>
      <c r="E1149" s="38">
        <f>ROUND(F1149/B1149,0)</f>
        <v>106</v>
      </c>
      <c r="F1149" s="113">
        <f>ROUND(C1149*D1149,0)</f>
        <v>33800</v>
      </c>
    </row>
    <row r="1150" spans="1:6" hidden="1" x14ac:dyDescent="0.25">
      <c r="A1150" s="40" t="s">
        <v>5</v>
      </c>
      <c r="B1150" s="286">
        <v>320</v>
      </c>
      <c r="C1150" s="12">
        <f t="shared" ref="C1150" si="87">C1149</f>
        <v>2600</v>
      </c>
      <c r="D1150" s="364">
        <f t="shared" ref="D1150:F1150" si="88">D1149</f>
        <v>13</v>
      </c>
      <c r="E1150" s="12">
        <f t="shared" si="88"/>
        <v>106</v>
      </c>
      <c r="F1150" s="12">
        <f t="shared" si="88"/>
        <v>33800</v>
      </c>
    </row>
    <row r="1151" spans="1:6" ht="15.75" hidden="1" x14ac:dyDescent="0.25">
      <c r="A1151" s="158" t="s">
        <v>7</v>
      </c>
      <c r="B1151" s="157"/>
      <c r="C1151" s="157"/>
      <c r="D1151" s="157"/>
      <c r="E1151" s="157"/>
      <c r="F1151" s="104"/>
    </row>
    <row r="1152" spans="1:6" hidden="1" x14ac:dyDescent="0.25">
      <c r="A1152" s="98" t="s">
        <v>132</v>
      </c>
      <c r="B1152" s="157"/>
      <c r="C1152" s="282"/>
      <c r="D1152" s="157"/>
      <c r="E1152" s="282"/>
      <c r="F1152" s="104"/>
    </row>
    <row r="1153" spans="1:6" hidden="1" x14ac:dyDescent="0.25">
      <c r="A1153" s="160" t="s">
        <v>131</v>
      </c>
      <c r="B1153" s="157">
        <v>300</v>
      </c>
      <c r="C1153" s="113">
        <v>360</v>
      </c>
      <c r="D1153" s="164">
        <v>10</v>
      </c>
      <c r="E1153" s="113">
        <f>ROUND(F1153/B1153,0)</f>
        <v>12</v>
      </c>
      <c r="F1153" s="113">
        <f>ROUND(C1153*D1153,0)</f>
        <v>3600</v>
      </c>
    </row>
    <row r="1154" spans="1:6" hidden="1" x14ac:dyDescent="0.25">
      <c r="A1154" s="22" t="s">
        <v>9</v>
      </c>
      <c r="B1154" s="157">
        <v>300</v>
      </c>
      <c r="C1154" s="113">
        <f t="shared" ref="C1154" si="89">C1153</f>
        <v>360</v>
      </c>
      <c r="D1154" s="164">
        <v>10</v>
      </c>
      <c r="E1154" s="113">
        <f t="shared" ref="E1154:F1155" si="90">E1153</f>
        <v>12</v>
      </c>
      <c r="F1154" s="113">
        <f t="shared" si="90"/>
        <v>3600</v>
      </c>
    </row>
    <row r="1155" spans="1:6" ht="18.75" hidden="1" customHeight="1" x14ac:dyDescent="0.25">
      <c r="A1155" s="165" t="s">
        <v>109</v>
      </c>
      <c r="B1155" s="157"/>
      <c r="C1155" s="104">
        <f t="shared" ref="C1155" si="91">C1154</f>
        <v>360</v>
      </c>
      <c r="D1155" s="125">
        <f t="shared" ref="D1155" si="92">F1155/C1155</f>
        <v>10</v>
      </c>
      <c r="E1155" s="104">
        <f t="shared" si="90"/>
        <v>12</v>
      </c>
      <c r="F1155" s="104">
        <f t="shared" si="90"/>
        <v>3600</v>
      </c>
    </row>
    <row r="1156" spans="1:6" ht="15.75" hidden="1" thickBot="1" x14ac:dyDescent="0.3">
      <c r="A1156" s="117" t="s">
        <v>10</v>
      </c>
      <c r="B1156" s="117"/>
      <c r="C1156" s="117"/>
      <c r="D1156" s="117"/>
      <c r="E1156" s="117"/>
      <c r="F1156" s="117"/>
    </row>
    <row r="1157" spans="1:6" ht="39" hidden="1" customHeight="1" x14ac:dyDescent="0.25">
      <c r="A1157" s="386" t="s">
        <v>203</v>
      </c>
      <c r="B1157" s="112"/>
      <c r="C1157" s="112"/>
      <c r="D1157" s="112"/>
      <c r="E1157" s="112"/>
      <c r="F1157" s="112"/>
    </row>
    <row r="1158" spans="1:6" ht="14.25" hidden="1" customHeight="1" x14ac:dyDescent="0.25">
      <c r="A1158" s="10" t="s">
        <v>4</v>
      </c>
      <c r="B1158" s="28"/>
      <c r="C1158" s="28"/>
      <c r="D1158" s="28"/>
      <c r="E1158" s="28"/>
      <c r="F1158" s="28"/>
    </row>
    <row r="1159" spans="1:6" ht="30" hidden="1" x14ac:dyDescent="0.25">
      <c r="A1159" s="57" t="s">
        <v>204</v>
      </c>
      <c r="B1159" s="39">
        <v>320</v>
      </c>
      <c r="C1159" s="250" t="e">
        <f>#REF!+#REF!</f>
        <v>#REF!</v>
      </c>
      <c r="D1159" s="164"/>
      <c r="E1159" s="38" t="e">
        <f>ROUND(F1159/B1159,0)</f>
        <v>#REF!</v>
      </c>
      <c r="F1159" s="113" t="e">
        <f>ROUND(C1159*D1159,0)</f>
        <v>#REF!</v>
      </c>
    </row>
    <row r="1160" spans="1:6" hidden="1" x14ac:dyDescent="0.25">
      <c r="A1160" s="40" t="s">
        <v>5</v>
      </c>
      <c r="B1160" s="286">
        <v>320</v>
      </c>
      <c r="C1160" s="12" t="e">
        <f>C1159</f>
        <v>#REF!</v>
      </c>
      <c r="D1160" s="364">
        <f t="shared" ref="D1160:F1160" si="93">D1159</f>
        <v>0</v>
      </c>
      <c r="E1160" s="12" t="e">
        <f t="shared" si="93"/>
        <v>#REF!</v>
      </c>
      <c r="F1160" s="12" t="e">
        <f t="shared" si="93"/>
        <v>#REF!</v>
      </c>
    </row>
    <row r="1161" spans="1:6" ht="15.75" hidden="1" thickBot="1" x14ac:dyDescent="0.3">
      <c r="A1161" s="117" t="s">
        <v>10</v>
      </c>
      <c r="B1161" s="117"/>
      <c r="C1161" s="117"/>
      <c r="D1161" s="117"/>
      <c r="E1161" s="117"/>
      <c r="F1161" s="117"/>
    </row>
    <row r="1162" spans="1:6" hidden="1" x14ac:dyDescent="0.25"/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19685039370078741" bottom="0.19685039370078741" header="0" footer="0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S742"/>
  <sheetViews>
    <sheetView tabSelected="1" zoomScale="80" zoomScaleNormal="80" zoomScaleSheetLayoutView="80" workbookViewId="0">
      <pane ySplit="7" topLeftCell="A8" activePane="bottomLeft" state="frozen"/>
      <selection activeCell="I245" sqref="I245"/>
      <selection pane="bottomLeft" activeCell="I245" sqref="I245"/>
    </sheetView>
  </sheetViews>
  <sheetFormatPr defaultColWidth="15.7109375" defaultRowHeight="15" x14ac:dyDescent="0.25"/>
  <cols>
    <col min="1" max="1" width="47.140625" style="46" customWidth="1"/>
    <col min="2" max="2" width="9.5703125" style="46" customWidth="1"/>
    <col min="3" max="3" width="12.85546875" style="46" customWidth="1"/>
    <col min="4" max="4" width="13.85546875" style="46" customWidth="1"/>
    <col min="5" max="5" width="10.140625" style="46" customWidth="1"/>
    <col min="6" max="6" width="11.5703125" style="46" customWidth="1"/>
    <col min="7" max="16384" width="15.7109375" style="46"/>
  </cols>
  <sheetData>
    <row r="1" spans="1:6" ht="9.75" customHeight="1" x14ac:dyDescent="0.25"/>
    <row r="2" spans="1:6" s="2" customFormat="1" ht="15" customHeight="1" x14ac:dyDescent="0.25">
      <c r="A2" s="536" t="s">
        <v>295</v>
      </c>
      <c r="B2" s="536"/>
      <c r="C2" s="536"/>
      <c r="D2" s="536"/>
      <c r="E2" s="536"/>
      <c r="F2" s="536"/>
    </row>
    <row r="3" spans="1:6" ht="15.75" thickBot="1" x14ac:dyDescent="0.3">
      <c r="A3" s="542"/>
      <c r="B3" s="542"/>
      <c r="C3" s="542"/>
      <c r="D3" s="542"/>
      <c r="E3" s="542"/>
      <c r="F3" s="542"/>
    </row>
    <row r="4" spans="1:6" ht="33.75" customHeight="1" x14ac:dyDescent="0.3">
      <c r="A4" s="47" t="s">
        <v>168</v>
      </c>
      <c r="B4" s="527" t="s">
        <v>1</v>
      </c>
      <c r="C4" s="539" t="s">
        <v>294</v>
      </c>
      <c r="D4" s="533" t="s">
        <v>0</v>
      </c>
      <c r="E4" s="527" t="s">
        <v>2</v>
      </c>
      <c r="F4" s="530" t="s">
        <v>213</v>
      </c>
    </row>
    <row r="5" spans="1:6" ht="19.5" customHeight="1" x14ac:dyDescent="0.3">
      <c r="A5" s="48"/>
      <c r="B5" s="528"/>
      <c r="C5" s="540"/>
      <c r="D5" s="534"/>
      <c r="E5" s="528"/>
      <c r="F5" s="531"/>
    </row>
    <row r="6" spans="1:6" ht="21" customHeight="1" thickBot="1" x14ac:dyDescent="0.3">
      <c r="A6" s="49" t="s">
        <v>3</v>
      </c>
      <c r="B6" s="529"/>
      <c r="C6" s="541"/>
      <c r="D6" s="535"/>
      <c r="E6" s="529"/>
      <c r="F6" s="532"/>
    </row>
    <row r="7" spans="1:6" ht="15.75" thickBot="1" x14ac:dyDescent="0.3">
      <c r="A7" s="50">
        <v>1</v>
      </c>
      <c r="B7" s="204">
        <v>2</v>
      </c>
      <c r="C7" s="204">
        <v>3</v>
      </c>
      <c r="D7" s="84">
        <v>4</v>
      </c>
      <c r="E7" s="84">
        <v>5</v>
      </c>
      <c r="F7" s="84">
        <v>6</v>
      </c>
    </row>
    <row r="8" spans="1:6" ht="23.25" hidden="1" customHeight="1" x14ac:dyDescent="0.25">
      <c r="A8" s="79" t="s">
        <v>85</v>
      </c>
      <c r="B8" s="163"/>
      <c r="C8" s="163"/>
      <c r="D8" s="110"/>
      <c r="E8" s="110"/>
      <c r="F8" s="110"/>
    </row>
    <row r="9" spans="1:6" ht="20.25" hidden="1" customHeight="1" x14ac:dyDescent="0.25">
      <c r="A9" s="51" t="s">
        <v>4</v>
      </c>
      <c r="B9" s="52"/>
      <c r="C9" s="163"/>
      <c r="D9" s="113"/>
      <c r="E9" s="113"/>
      <c r="F9" s="113"/>
    </row>
    <row r="10" spans="1:6" hidden="1" x14ac:dyDescent="0.25">
      <c r="A10" s="35" t="s">
        <v>36</v>
      </c>
      <c r="B10" s="55">
        <v>340</v>
      </c>
      <c r="C10" s="113">
        <v>1260</v>
      </c>
      <c r="D10" s="56">
        <v>11</v>
      </c>
      <c r="E10" s="113">
        <f t="shared" ref="E10:E22" si="0">ROUND(F10/B10,0)</f>
        <v>41</v>
      </c>
      <c r="F10" s="113">
        <f t="shared" ref="F10:F22" si="1">ROUND(C10*D10,0)</f>
        <v>13860</v>
      </c>
    </row>
    <row r="11" spans="1:6" hidden="1" x14ac:dyDescent="0.25">
      <c r="A11" s="35" t="s">
        <v>37</v>
      </c>
      <c r="B11" s="55">
        <v>340</v>
      </c>
      <c r="C11" s="113">
        <v>260</v>
      </c>
      <c r="D11" s="56">
        <v>11</v>
      </c>
      <c r="E11" s="113">
        <f t="shared" si="0"/>
        <v>8</v>
      </c>
      <c r="F11" s="113">
        <f t="shared" si="1"/>
        <v>2860</v>
      </c>
    </row>
    <row r="12" spans="1:6" hidden="1" x14ac:dyDescent="0.25">
      <c r="A12" s="35" t="s">
        <v>38</v>
      </c>
      <c r="B12" s="55">
        <v>340</v>
      </c>
      <c r="C12" s="113">
        <v>480</v>
      </c>
      <c r="D12" s="56">
        <v>13</v>
      </c>
      <c r="E12" s="113">
        <f t="shared" si="0"/>
        <v>18</v>
      </c>
      <c r="F12" s="113">
        <f t="shared" si="1"/>
        <v>6240</v>
      </c>
    </row>
    <row r="13" spans="1:6" hidden="1" x14ac:dyDescent="0.25">
      <c r="A13" s="35" t="s">
        <v>34</v>
      </c>
      <c r="B13" s="55">
        <v>340</v>
      </c>
      <c r="C13" s="113">
        <v>300</v>
      </c>
      <c r="D13" s="56">
        <v>11.8</v>
      </c>
      <c r="E13" s="113">
        <f t="shared" si="0"/>
        <v>10</v>
      </c>
      <c r="F13" s="113">
        <f t="shared" si="1"/>
        <v>3540</v>
      </c>
    </row>
    <row r="14" spans="1:6" hidden="1" x14ac:dyDescent="0.25">
      <c r="A14" s="35" t="s">
        <v>39</v>
      </c>
      <c r="B14" s="55">
        <v>340</v>
      </c>
      <c r="C14" s="113">
        <v>1000</v>
      </c>
      <c r="D14" s="56">
        <v>10</v>
      </c>
      <c r="E14" s="113">
        <f t="shared" si="0"/>
        <v>29</v>
      </c>
      <c r="F14" s="113">
        <f t="shared" si="1"/>
        <v>10000</v>
      </c>
    </row>
    <row r="15" spans="1:6" hidden="1" x14ac:dyDescent="0.25">
      <c r="A15" s="35" t="s">
        <v>72</v>
      </c>
      <c r="B15" s="55">
        <v>340</v>
      </c>
      <c r="C15" s="113">
        <v>1150</v>
      </c>
      <c r="D15" s="56">
        <v>8.9</v>
      </c>
      <c r="E15" s="113">
        <f t="shared" si="0"/>
        <v>30</v>
      </c>
      <c r="F15" s="113">
        <f t="shared" si="1"/>
        <v>10235</v>
      </c>
    </row>
    <row r="16" spans="1:6" hidden="1" x14ac:dyDescent="0.25">
      <c r="A16" s="35" t="s">
        <v>58</v>
      </c>
      <c r="B16" s="55">
        <v>340</v>
      </c>
      <c r="C16" s="113">
        <v>390</v>
      </c>
      <c r="D16" s="56">
        <v>12.4</v>
      </c>
      <c r="E16" s="113">
        <f t="shared" si="0"/>
        <v>14</v>
      </c>
      <c r="F16" s="113">
        <f t="shared" si="1"/>
        <v>4836</v>
      </c>
    </row>
    <row r="17" spans="1:6" hidden="1" x14ac:dyDescent="0.25">
      <c r="A17" s="35" t="s">
        <v>66</v>
      </c>
      <c r="B17" s="55">
        <v>340</v>
      </c>
      <c r="C17" s="113">
        <v>100</v>
      </c>
      <c r="D17" s="56">
        <v>17.399999999999999</v>
      </c>
      <c r="E17" s="113">
        <f t="shared" si="0"/>
        <v>5</v>
      </c>
      <c r="F17" s="113">
        <f t="shared" si="1"/>
        <v>1740</v>
      </c>
    </row>
    <row r="18" spans="1:6" hidden="1" x14ac:dyDescent="0.25">
      <c r="A18" s="35" t="s">
        <v>40</v>
      </c>
      <c r="B18" s="55">
        <v>340</v>
      </c>
      <c r="C18" s="113">
        <v>100</v>
      </c>
      <c r="D18" s="56">
        <v>12.1</v>
      </c>
      <c r="E18" s="113">
        <f t="shared" si="0"/>
        <v>4</v>
      </c>
      <c r="F18" s="113">
        <f t="shared" si="1"/>
        <v>1210</v>
      </c>
    </row>
    <row r="19" spans="1:6" hidden="1" x14ac:dyDescent="0.25">
      <c r="A19" s="35" t="s">
        <v>41</v>
      </c>
      <c r="B19" s="55">
        <v>340</v>
      </c>
      <c r="C19" s="113">
        <v>1110</v>
      </c>
      <c r="D19" s="56">
        <v>9.5</v>
      </c>
      <c r="E19" s="113">
        <f t="shared" si="0"/>
        <v>31</v>
      </c>
      <c r="F19" s="113">
        <f t="shared" si="1"/>
        <v>10545</v>
      </c>
    </row>
    <row r="20" spans="1:6" hidden="1" x14ac:dyDescent="0.25">
      <c r="A20" s="35" t="s">
        <v>42</v>
      </c>
      <c r="B20" s="55">
        <v>320</v>
      </c>
      <c r="C20" s="113">
        <v>1000</v>
      </c>
      <c r="D20" s="56">
        <v>10.5</v>
      </c>
      <c r="E20" s="113">
        <f t="shared" si="0"/>
        <v>33</v>
      </c>
      <c r="F20" s="113">
        <f t="shared" si="1"/>
        <v>10500</v>
      </c>
    </row>
    <row r="21" spans="1:6" hidden="1" x14ac:dyDescent="0.25">
      <c r="A21" s="35" t="s">
        <v>27</v>
      </c>
      <c r="B21" s="55">
        <v>310</v>
      </c>
      <c r="C21" s="113">
        <v>4460</v>
      </c>
      <c r="D21" s="227">
        <v>7.5</v>
      </c>
      <c r="E21" s="113">
        <f t="shared" si="0"/>
        <v>108</v>
      </c>
      <c r="F21" s="113">
        <f t="shared" si="1"/>
        <v>33450</v>
      </c>
    </row>
    <row r="22" spans="1:6" hidden="1" x14ac:dyDescent="0.25">
      <c r="A22" s="11" t="s">
        <v>131</v>
      </c>
      <c r="B22" s="9">
        <v>340</v>
      </c>
      <c r="C22" s="113"/>
      <c r="D22" s="227">
        <v>16.5</v>
      </c>
      <c r="E22" s="113">
        <f t="shared" si="0"/>
        <v>0</v>
      </c>
      <c r="F22" s="113">
        <f t="shared" si="1"/>
        <v>0</v>
      </c>
    </row>
    <row r="23" spans="1:6" s="36" customFormat="1" ht="15.75" hidden="1" customHeight="1" x14ac:dyDescent="0.2">
      <c r="A23" s="40" t="s">
        <v>5</v>
      </c>
      <c r="B23" s="58"/>
      <c r="C23" s="104">
        <f>SUM(C10:C22)</f>
        <v>11610</v>
      </c>
      <c r="D23" s="125">
        <f>F23/C23</f>
        <v>9.3898363479758835</v>
      </c>
      <c r="E23" s="104">
        <f>SUM(E10:E22)</f>
        <v>331</v>
      </c>
      <c r="F23" s="104">
        <f>SUM(F10:F22)</f>
        <v>109016</v>
      </c>
    </row>
    <row r="24" spans="1:6" s="36" customFormat="1" ht="16.5" hidden="1" customHeight="1" x14ac:dyDescent="0.25">
      <c r="A24" s="35"/>
      <c r="B24" s="38"/>
      <c r="C24" s="142"/>
      <c r="D24" s="89"/>
      <c r="E24" s="113"/>
      <c r="F24" s="113"/>
    </row>
    <row r="25" spans="1:6" s="36" customFormat="1" ht="16.5" hidden="1" customHeight="1" x14ac:dyDescent="0.25">
      <c r="A25" s="90" t="s">
        <v>318</v>
      </c>
      <c r="B25" s="38"/>
      <c r="C25" s="143">
        <f t="shared" ref="C25" si="2">C23+C24</f>
        <v>11610</v>
      </c>
      <c r="D25" s="125">
        <f>F25/C25</f>
        <v>9.3898363479758835</v>
      </c>
      <c r="E25" s="143">
        <f t="shared" ref="E25" si="3">E23+E24</f>
        <v>331</v>
      </c>
      <c r="F25" s="143">
        <f t="shared" ref="F25" si="4">F23+F24</f>
        <v>109016</v>
      </c>
    </row>
    <row r="26" spans="1:6" s="45" customFormat="1" ht="18.75" hidden="1" customHeight="1" x14ac:dyDescent="0.25">
      <c r="A26" s="16" t="s">
        <v>214</v>
      </c>
      <c r="B26" s="16"/>
      <c r="C26" s="290"/>
      <c r="D26" s="83"/>
      <c r="E26" s="83"/>
      <c r="F26" s="83"/>
    </row>
    <row r="27" spans="1:6" s="45" customFormat="1" hidden="1" x14ac:dyDescent="0.25">
      <c r="A27" s="17" t="s">
        <v>113</v>
      </c>
      <c r="B27" s="80"/>
      <c r="C27" s="83">
        <f>SUM(C28,C29,C30,C31)</f>
        <v>17527</v>
      </c>
      <c r="D27" s="83"/>
      <c r="E27" s="83"/>
      <c r="F27" s="83"/>
    </row>
    <row r="28" spans="1:6" s="45" customFormat="1" hidden="1" x14ac:dyDescent="0.25">
      <c r="A28" s="157" t="s">
        <v>215</v>
      </c>
      <c r="B28" s="80"/>
      <c r="C28" s="83">
        <v>12000</v>
      </c>
      <c r="D28" s="83"/>
      <c r="E28" s="83"/>
      <c r="F28" s="83"/>
    </row>
    <row r="29" spans="1:6" s="45" customFormat="1" ht="17.25" hidden="1" customHeight="1" x14ac:dyDescent="0.25">
      <c r="A29" s="157" t="s">
        <v>216</v>
      </c>
      <c r="B29" s="80"/>
      <c r="C29" s="113">
        <v>762</v>
      </c>
      <c r="D29" s="83"/>
      <c r="E29" s="83"/>
      <c r="F29" s="83"/>
    </row>
    <row r="30" spans="1:6" s="45" customFormat="1" ht="30" hidden="1" x14ac:dyDescent="0.25">
      <c r="A30" s="157" t="s">
        <v>217</v>
      </c>
      <c r="B30" s="80"/>
      <c r="C30" s="113">
        <v>700</v>
      </c>
      <c r="D30" s="83"/>
      <c r="E30" s="83"/>
      <c r="F30" s="83"/>
    </row>
    <row r="31" spans="1:6" s="45" customFormat="1" hidden="1" x14ac:dyDescent="0.25">
      <c r="A31" s="17" t="s">
        <v>218</v>
      </c>
      <c r="B31" s="80"/>
      <c r="C31" s="113">
        <v>4065</v>
      </c>
      <c r="D31" s="83"/>
      <c r="E31" s="83"/>
      <c r="F31" s="83"/>
    </row>
    <row r="32" spans="1:6" s="36" customFormat="1" hidden="1" x14ac:dyDescent="0.25">
      <c r="A32" s="25" t="s">
        <v>111</v>
      </c>
      <c r="B32" s="7"/>
      <c r="C32" s="113">
        <f>C33+C34</f>
        <v>80298.823529411762</v>
      </c>
      <c r="D32" s="113"/>
      <c r="E32" s="113"/>
      <c r="F32" s="113"/>
    </row>
    <row r="33" spans="1:6" s="36" customFormat="1" hidden="1" x14ac:dyDescent="0.25">
      <c r="A33" s="25" t="s">
        <v>298</v>
      </c>
      <c r="B33" s="103"/>
      <c r="C33" s="113">
        <v>79696</v>
      </c>
      <c r="D33" s="113"/>
      <c r="E33" s="113"/>
      <c r="F33" s="113"/>
    </row>
    <row r="34" spans="1:6" s="36" customFormat="1" hidden="1" x14ac:dyDescent="0.25">
      <c r="A34" s="25" t="s">
        <v>300</v>
      </c>
      <c r="B34" s="103"/>
      <c r="C34" s="142">
        <f>C35/8.5</f>
        <v>602.82352941176475</v>
      </c>
      <c r="D34" s="113"/>
      <c r="E34" s="113"/>
      <c r="F34" s="113"/>
    </row>
    <row r="35" spans="1:6" s="45" customFormat="1" hidden="1" x14ac:dyDescent="0.25">
      <c r="A35" s="197" t="s">
        <v>299</v>
      </c>
      <c r="B35" s="154"/>
      <c r="C35" s="113">
        <v>5124</v>
      </c>
      <c r="D35" s="83"/>
      <c r="E35" s="83"/>
      <c r="F35" s="83"/>
    </row>
    <row r="36" spans="1:6" s="45" customFormat="1" ht="15.75" hidden="1" customHeight="1" x14ac:dyDescent="0.25">
      <c r="A36" s="18" t="s">
        <v>219</v>
      </c>
      <c r="B36" s="137"/>
      <c r="C36" s="80">
        <f>C27+ROUND(C33*3.2,0)+C35/3.9</f>
        <v>273867.84615384613</v>
      </c>
      <c r="D36" s="86"/>
      <c r="E36" s="86"/>
      <c r="F36" s="86"/>
    </row>
    <row r="37" spans="1:6" s="45" customFormat="1" ht="15.75" hidden="1" customHeight="1" x14ac:dyDescent="0.25">
      <c r="A37" s="16" t="s">
        <v>144</v>
      </c>
      <c r="B37" s="7"/>
      <c r="C37" s="113"/>
      <c r="D37" s="86"/>
      <c r="E37" s="86"/>
      <c r="F37" s="86"/>
    </row>
    <row r="38" spans="1:6" s="45" customFormat="1" ht="15.75" hidden="1" customHeight="1" x14ac:dyDescent="0.25">
      <c r="A38" s="17" t="s">
        <v>113</v>
      </c>
      <c r="B38" s="7"/>
      <c r="C38" s="113">
        <f>SUM(C39,C40,C47,C53,C54,C55,C56)</f>
        <v>74219</v>
      </c>
      <c r="D38" s="86"/>
      <c r="E38" s="86"/>
      <c r="F38" s="86"/>
    </row>
    <row r="39" spans="1:6" s="45" customFormat="1" ht="15.75" hidden="1" customHeight="1" x14ac:dyDescent="0.25">
      <c r="A39" s="17" t="s">
        <v>215</v>
      </c>
      <c r="B39" s="7"/>
      <c r="C39" s="113"/>
      <c r="D39" s="86"/>
      <c r="E39" s="86"/>
      <c r="F39" s="86"/>
    </row>
    <row r="40" spans="1:6" s="45" customFormat="1" ht="15.75" hidden="1" customHeight="1" x14ac:dyDescent="0.25">
      <c r="A40" s="157" t="s">
        <v>220</v>
      </c>
      <c r="B40" s="7"/>
      <c r="C40" s="113">
        <f>C41+C42+C43+C45</f>
        <v>14639</v>
      </c>
      <c r="D40" s="86"/>
      <c r="E40" s="86"/>
      <c r="F40" s="86"/>
    </row>
    <row r="41" spans="1:6" s="45" customFormat="1" ht="19.5" hidden="1" customHeight="1" x14ac:dyDescent="0.25">
      <c r="A41" s="270" t="s">
        <v>221</v>
      </c>
      <c r="B41" s="7"/>
      <c r="C41" s="83">
        <v>9139</v>
      </c>
      <c r="D41" s="86"/>
      <c r="E41" s="86"/>
      <c r="F41" s="86"/>
    </row>
    <row r="42" spans="1:6" s="45" customFormat="1" ht="15.75" hidden="1" customHeight="1" x14ac:dyDescent="0.25">
      <c r="A42" s="270" t="s">
        <v>222</v>
      </c>
      <c r="B42" s="7"/>
      <c r="C42" s="83">
        <v>2742</v>
      </c>
      <c r="D42" s="86"/>
      <c r="E42" s="86"/>
      <c r="F42" s="86"/>
    </row>
    <row r="43" spans="1:6" s="45" customFormat="1" ht="30.75" hidden="1" customHeight="1" x14ac:dyDescent="0.25">
      <c r="A43" s="270" t="s">
        <v>223</v>
      </c>
      <c r="B43" s="7"/>
      <c r="C43" s="83">
        <v>411</v>
      </c>
      <c r="D43" s="86"/>
      <c r="E43" s="86"/>
      <c r="F43" s="86"/>
    </row>
    <row r="44" spans="1:6" s="45" customFormat="1" hidden="1" x14ac:dyDescent="0.25">
      <c r="A44" s="270" t="s">
        <v>224</v>
      </c>
      <c r="B44" s="7"/>
      <c r="C44" s="83">
        <v>65</v>
      </c>
      <c r="D44" s="86"/>
      <c r="E44" s="86"/>
      <c r="F44" s="86"/>
    </row>
    <row r="45" spans="1:6" s="45" customFormat="1" ht="30" hidden="1" x14ac:dyDescent="0.25">
      <c r="A45" s="270" t="s">
        <v>225</v>
      </c>
      <c r="B45" s="7"/>
      <c r="C45" s="83">
        <v>2347</v>
      </c>
      <c r="D45" s="86"/>
      <c r="E45" s="86"/>
      <c r="F45" s="86"/>
    </row>
    <row r="46" spans="1:6" s="45" customFormat="1" hidden="1" x14ac:dyDescent="0.25">
      <c r="A46" s="270" t="s">
        <v>224</v>
      </c>
      <c r="B46" s="7"/>
      <c r="C46" s="140">
        <v>126</v>
      </c>
      <c r="D46" s="86"/>
      <c r="E46" s="86"/>
      <c r="F46" s="86"/>
    </row>
    <row r="47" spans="1:6" s="45" customFormat="1" ht="30" hidden="1" customHeight="1" x14ac:dyDescent="0.25">
      <c r="A47" s="157" t="s">
        <v>226</v>
      </c>
      <c r="B47" s="7"/>
      <c r="C47" s="113">
        <f>SUM(C48,C49,C51)</f>
        <v>58794</v>
      </c>
      <c r="D47" s="86"/>
      <c r="E47" s="86"/>
      <c r="F47" s="86"/>
    </row>
    <row r="48" spans="1:6" s="45" customFormat="1" ht="30" hidden="1" x14ac:dyDescent="0.25">
      <c r="A48" s="270" t="s">
        <v>227</v>
      </c>
      <c r="B48" s="7"/>
      <c r="C48" s="113">
        <v>1008</v>
      </c>
      <c r="D48" s="86"/>
      <c r="E48" s="86"/>
      <c r="F48" s="86"/>
    </row>
    <row r="49" spans="1:6" s="45" customFormat="1" ht="45" hidden="1" x14ac:dyDescent="0.25">
      <c r="A49" s="270" t="s">
        <v>228</v>
      </c>
      <c r="B49" s="7"/>
      <c r="C49" s="135">
        <v>51093</v>
      </c>
      <c r="D49" s="86"/>
      <c r="E49" s="86"/>
      <c r="F49" s="86"/>
    </row>
    <row r="50" spans="1:6" s="45" customFormat="1" hidden="1" x14ac:dyDescent="0.25">
      <c r="A50" s="270" t="s">
        <v>224</v>
      </c>
      <c r="B50" s="7"/>
      <c r="C50" s="135">
        <v>14212</v>
      </c>
      <c r="D50" s="86"/>
      <c r="E50" s="86"/>
      <c r="F50" s="86"/>
    </row>
    <row r="51" spans="1:6" s="45" customFormat="1" ht="45" hidden="1" x14ac:dyDescent="0.25">
      <c r="A51" s="270" t="s">
        <v>229</v>
      </c>
      <c r="B51" s="7"/>
      <c r="C51" s="135">
        <v>6693</v>
      </c>
      <c r="D51" s="86"/>
      <c r="E51" s="86"/>
      <c r="F51" s="86"/>
    </row>
    <row r="52" spans="1:6" s="45" customFormat="1" hidden="1" x14ac:dyDescent="0.25">
      <c r="A52" s="270" t="s">
        <v>224</v>
      </c>
      <c r="B52" s="7"/>
      <c r="C52" s="135">
        <v>1328</v>
      </c>
      <c r="D52" s="86"/>
      <c r="E52" s="86"/>
      <c r="F52" s="86"/>
    </row>
    <row r="53" spans="1:6" s="45" customFormat="1" ht="31.5" hidden="1" customHeight="1" x14ac:dyDescent="0.25">
      <c r="A53" s="157" t="s">
        <v>230</v>
      </c>
      <c r="B53" s="7"/>
      <c r="C53" s="113"/>
      <c r="D53" s="86"/>
      <c r="E53" s="86"/>
      <c r="F53" s="86"/>
    </row>
    <row r="54" spans="1:6" s="45" customFormat="1" ht="30" hidden="1" x14ac:dyDescent="0.25">
      <c r="A54" s="17" t="s">
        <v>231</v>
      </c>
      <c r="B54" s="7"/>
      <c r="C54" s="113"/>
      <c r="D54" s="86"/>
      <c r="E54" s="86"/>
      <c r="F54" s="86"/>
    </row>
    <row r="55" spans="1:6" s="45" customFormat="1" ht="15.75" hidden="1" customHeight="1" x14ac:dyDescent="0.25">
      <c r="A55" s="157" t="s">
        <v>232</v>
      </c>
      <c r="B55" s="7"/>
      <c r="C55" s="113"/>
      <c r="D55" s="86"/>
      <c r="E55" s="86"/>
      <c r="F55" s="86"/>
    </row>
    <row r="56" spans="1:6" s="45" customFormat="1" ht="15.75" hidden="1" customHeight="1" x14ac:dyDescent="0.25">
      <c r="A56" s="17" t="s">
        <v>233</v>
      </c>
      <c r="B56" s="7"/>
      <c r="C56" s="113">
        <v>786</v>
      </c>
      <c r="D56" s="86"/>
      <c r="E56" s="86"/>
      <c r="F56" s="86"/>
    </row>
    <row r="57" spans="1:6" s="45" customFormat="1" hidden="1" x14ac:dyDescent="0.25">
      <c r="A57" s="25" t="s">
        <v>111</v>
      </c>
      <c r="B57" s="80"/>
      <c r="C57" s="83">
        <v>764</v>
      </c>
      <c r="D57" s="86"/>
      <c r="E57" s="86"/>
      <c r="F57" s="86"/>
    </row>
    <row r="58" spans="1:6" s="45" customFormat="1" hidden="1" x14ac:dyDescent="0.25">
      <c r="A58" s="197" t="s">
        <v>141</v>
      </c>
      <c r="B58" s="80"/>
      <c r="C58" s="140"/>
      <c r="D58" s="86"/>
      <c r="E58" s="86"/>
      <c r="F58" s="86"/>
    </row>
    <row r="59" spans="1:6" s="36" customFormat="1" ht="30" hidden="1" x14ac:dyDescent="0.25">
      <c r="A59" s="25" t="s">
        <v>112</v>
      </c>
      <c r="B59" s="103"/>
      <c r="C59" s="113">
        <v>26960</v>
      </c>
      <c r="D59" s="113"/>
      <c r="E59" s="113"/>
      <c r="F59" s="113"/>
    </row>
    <row r="60" spans="1:6" s="45" customFormat="1" ht="15.75" hidden="1" customHeight="1" x14ac:dyDescent="0.25">
      <c r="A60" s="25" t="s">
        <v>234</v>
      </c>
      <c r="B60" s="7"/>
      <c r="C60" s="113"/>
      <c r="D60" s="86"/>
      <c r="E60" s="86"/>
      <c r="F60" s="86"/>
    </row>
    <row r="61" spans="1:6" s="45" customFormat="1" hidden="1" x14ac:dyDescent="0.25">
      <c r="A61" s="269" t="s">
        <v>235</v>
      </c>
      <c r="B61" s="7"/>
      <c r="C61" s="113">
        <v>2861</v>
      </c>
      <c r="D61" s="86"/>
      <c r="E61" s="86"/>
      <c r="F61" s="86"/>
    </row>
    <row r="62" spans="1:6" s="45" customFormat="1" hidden="1" x14ac:dyDescent="0.25">
      <c r="A62" s="15" t="s">
        <v>143</v>
      </c>
      <c r="B62" s="7"/>
      <c r="C62" s="104">
        <f>C38+ROUND(C57*3.2,0)+C59</f>
        <v>103624</v>
      </c>
      <c r="D62" s="86"/>
      <c r="E62" s="86"/>
      <c r="F62" s="86"/>
    </row>
    <row r="63" spans="1:6" s="45" customFormat="1" hidden="1" x14ac:dyDescent="0.25">
      <c r="A63" s="311" t="s">
        <v>142</v>
      </c>
      <c r="B63" s="7"/>
      <c r="C63" s="104">
        <f>SUM(C36,C62)</f>
        <v>377491.84615384613</v>
      </c>
      <c r="D63" s="86"/>
      <c r="E63" s="86"/>
      <c r="F63" s="86"/>
    </row>
    <row r="64" spans="1:6" s="45" customFormat="1" hidden="1" x14ac:dyDescent="0.25">
      <c r="A64" s="180" t="s">
        <v>114</v>
      </c>
      <c r="B64" s="7"/>
      <c r="C64" s="104"/>
      <c r="D64" s="312"/>
      <c r="E64" s="312"/>
      <c r="F64" s="312"/>
    </row>
    <row r="65" spans="1:71" s="45" customFormat="1" hidden="1" x14ac:dyDescent="0.25">
      <c r="A65" s="27" t="s">
        <v>238</v>
      </c>
      <c r="B65" s="7"/>
      <c r="C65" s="113">
        <v>3484</v>
      </c>
      <c r="D65" s="312"/>
      <c r="E65" s="312"/>
      <c r="F65" s="312"/>
    </row>
    <row r="66" spans="1:71" s="45" customFormat="1" hidden="1" x14ac:dyDescent="0.25">
      <c r="A66" s="17" t="s">
        <v>19</v>
      </c>
      <c r="B66" s="7"/>
      <c r="C66" s="113">
        <v>1829</v>
      </c>
      <c r="D66" s="312"/>
      <c r="E66" s="312"/>
      <c r="F66" s="312"/>
    </row>
    <row r="67" spans="1:71" s="45" customFormat="1" ht="30" hidden="1" x14ac:dyDescent="0.25">
      <c r="A67" s="27" t="s">
        <v>261</v>
      </c>
      <c r="B67" s="7"/>
      <c r="C67" s="113">
        <v>262</v>
      </c>
      <c r="D67" s="312"/>
      <c r="E67" s="312"/>
      <c r="F67" s="312"/>
    </row>
    <row r="68" spans="1:71" s="36" customFormat="1" ht="18" hidden="1" customHeight="1" x14ac:dyDescent="0.25">
      <c r="A68" s="98" t="s">
        <v>7</v>
      </c>
      <c r="B68" s="58"/>
      <c r="C68" s="113"/>
      <c r="D68" s="113"/>
      <c r="E68" s="113"/>
      <c r="F68" s="113"/>
    </row>
    <row r="69" spans="1:71" s="36" customFormat="1" ht="18" hidden="1" customHeight="1" x14ac:dyDescent="0.25">
      <c r="A69" s="21" t="s">
        <v>132</v>
      </c>
      <c r="B69" s="58"/>
      <c r="C69" s="113"/>
      <c r="D69" s="113"/>
      <c r="E69" s="113"/>
      <c r="F69" s="113"/>
    </row>
    <row r="70" spans="1:71" s="36" customFormat="1" ht="18" hidden="1" customHeight="1" x14ac:dyDescent="0.25">
      <c r="A70" s="66" t="s">
        <v>37</v>
      </c>
      <c r="B70" s="55">
        <v>300</v>
      </c>
      <c r="C70" s="113">
        <v>20</v>
      </c>
      <c r="D70" s="56">
        <v>11</v>
      </c>
      <c r="E70" s="113">
        <f>ROUND(F70/B70,0)</f>
        <v>1</v>
      </c>
      <c r="F70" s="113">
        <f>ROUND(C70*D70,0)</f>
        <v>220</v>
      </c>
    </row>
    <row r="71" spans="1:71" s="36" customFormat="1" ht="18" hidden="1" customHeight="1" x14ac:dyDescent="0.25">
      <c r="A71" s="66" t="s">
        <v>72</v>
      </c>
      <c r="B71" s="55">
        <v>300</v>
      </c>
      <c r="C71" s="113">
        <v>15</v>
      </c>
      <c r="D71" s="56">
        <v>9</v>
      </c>
      <c r="E71" s="113">
        <f>ROUND(F71/B71,0)</f>
        <v>0</v>
      </c>
      <c r="F71" s="113">
        <f>ROUND(C71*D71,0)</f>
        <v>135</v>
      </c>
    </row>
    <row r="72" spans="1:71" s="36" customFormat="1" ht="18" hidden="1" customHeight="1" x14ac:dyDescent="0.25">
      <c r="A72" s="98" t="s">
        <v>9</v>
      </c>
      <c r="B72" s="55"/>
      <c r="C72" s="104">
        <f>C70+C71</f>
        <v>35</v>
      </c>
      <c r="D72" s="125">
        <f>F72/C72</f>
        <v>10.142857142857142</v>
      </c>
      <c r="E72" s="104">
        <f>E70+E71</f>
        <v>1</v>
      </c>
      <c r="F72" s="104">
        <f>F70+F71</f>
        <v>355</v>
      </c>
    </row>
    <row r="73" spans="1:71" s="36" customFormat="1" ht="18" hidden="1" customHeight="1" x14ac:dyDescent="0.25">
      <c r="A73" s="21" t="s">
        <v>74</v>
      </c>
      <c r="B73" s="55"/>
      <c r="C73" s="123"/>
      <c r="D73" s="127"/>
      <c r="E73" s="123"/>
      <c r="F73" s="123"/>
    </row>
    <row r="74" spans="1:71" s="36" customFormat="1" ht="16.5" hidden="1" customHeight="1" x14ac:dyDescent="0.25">
      <c r="A74" s="160" t="s">
        <v>37</v>
      </c>
      <c r="B74" s="55">
        <v>240</v>
      </c>
      <c r="C74" s="113">
        <v>378</v>
      </c>
      <c r="D74" s="56">
        <v>8</v>
      </c>
      <c r="E74" s="113">
        <f>ROUND(F74/B74,0)</f>
        <v>13</v>
      </c>
      <c r="F74" s="113">
        <f>ROUND(C74*D74,0)</f>
        <v>3024</v>
      </c>
    </row>
    <row r="75" spans="1:71" s="36" customFormat="1" ht="16.5" hidden="1" customHeight="1" x14ac:dyDescent="0.25">
      <c r="A75" s="160" t="s">
        <v>39</v>
      </c>
      <c r="B75" s="55">
        <v>240</v>
      </c>
      <c r="C75" s="113">
        <v>1392</v>
      </c>
      <c r="D75" s="56">
        <v>8</v>
      </c>
      <c r="E75" s="113">
        <f>ROUND(F75/B75,0)</f>
        <v>46</v>
      </c>
      <c r="F75" s="113">
        <f>ROUND(C75*D75,0)</f>
        <v>11136</v>
      </c>
    </row>
    <row r="76" spans="1:71" s="36" customFormat="1" ht="16.5" hidden="1" customHeight="1" x14ac:dyDescent="0.25">
      <c r="A76" s="82" t="s">
        <v>134</v>
      </c>
      <c r="B76" s="77"/>
      <c r="C76" s="123">
        <f>C74+C75</f>
        <v>1770</v>
      </c>
      <c r="D76" s="167">
        <f t="shared" ref="D76" si="5">D74</f>
        <v>8</v>
      </c>
      <c r="E76" s="123">
        <f t="shared" ref="E76:F76" si="6">E74+E75</f>
        <v>59</v>
      </c>
      <c r="F76" s="123">
        <f t="shared" si="6"/>
        <v>14160</v>
      </c>
    </row>
    <row r="77" spans="1:71" ht="18.75" hidden="1" customHeight="1" x14ac:dyDescent="0.25">
      <c r="A77" s="165" t="s">
        <v>109</v>
      </c>
      <c r="B77" s="59"/>
      <c r="C77" s="104">
        <f>C72+C76</f>
        <v>1805</v>
      </c>
      <c r="D77" s="125">
        <f>F77/C77</f>
        <v>8.0415512465373968</v>
      </c>
      <c r="E77" s="104">
        <f>E72+E76</f>
        <v>60</v>
      </c>
      <c r="F77" s="104">
        <f>F72+F76</f>
        <v>14515</v>
      </c>
    </row>
    <row r="78" spans="1:71" s="61" customFormat="1" ht="16.5" hidden="1" customHeight="1" thickBot="1" x14ac:dyDescent="0.25">
      <c r="A78" s="117" t="s">
        <v>10</v>
      </c>
      <c r="B78" s="60"/>
      <c r="C78" s="60"/>
      <c r="D78" s="60"/>
      <c r="E78" s="60"/>
      <c r="F78" s="60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</row>
    <row r="79" spans="1:71" ht="21" hidden="1" customHeight="1" x14ac:dyDescent="0.25">
      <c r="A79" s="228" t="s">
        <v>86</v>
      </c>
      <c r="B79" s="64"/>
      <c r="C79" s="113"/>
      <c r="D79" s="113"/>
      <c r="E79" s="113"/>
      <c r="F79" s="113"/>
    </row>
    <row r="80" spans="1:71" hidden="1" x14ac:dyDescent="0.25">
      <c r="A80" s="51" t="s">
        <v>4</v>
      </c>
      <c r="B80" s="54"/>
      <c r="C80" s="113"/>
      <c r="D80" s="113"/>
      <c r="E80" s="113"/>
      <c r="F80" s="113"/>
    </row>
    <row r="81" spans="1:7" hidden="1" x14ac:dyDescent="0.25">
      <c r="A81" s="35" t="s">
        <v>37</v>
      </c>
      <c r="B81" s="55">
        <v>340</v>
      </c>
      <c r="C81" s="126">
        <v>810</v>
      </c>
      <c r="D81" s="56">
        <v>11</v>
      </c>
      <c r="E81" s="113">
        <f>ROUND(F81/B81,0)</f>
        <v>26</v>
      </c>
      <c r="F81" s="113">
        <f>ROUND(C81*D81,0)</f>
        <v>8910</v>
      </c>
    </row>
    <row r="82" spans="1:7" hidden="1" x14ac:dyDescent="0.25">
      <c r="A82" s="35" t="s">
        <v>43</v>
      </c>
      <c r="B82" s="55">
        <v>340</v>
      </c>
      <c r="C82" s="126">
        <v>312</v>
      </c>
      <c r="D82" s="56">
        <v>10.5</v>
      </c>
      <c r="E82" s="113">
        <f>ROUND(F82/B82,0)</f>
        <v>10</v>
      </c>
      <c r="F82" s="113">
        <f>ROUND(C82*D82,0)</f>
        <v>3276</v>
      </c>
    </row>
    <row r="83" spans="1:7" hidden="1" x14ac:dyDescent="0.25">
      <c r="A83" s="35" t="s">
        <v>39</v>
      </c>
      <c r="B83" s="55">
        <v>340</v>
      </c>
      <c r="C83" s="126">
        <v>483</v>
      </c>
      <c r="D83" s="56">
        <v>12</v>
      </c>
      <c r="E83" s="113">
        <f>ROUND(F83/B83,0)</f>
        <v>17</v>
      </c>
      <c r="F83" s="113">
        <f>ROUND(C83*D83,0)</f>
        <v>5796</v>
      </c>
    </row>
    <row r="84" spans="1:7" s="36" customFormat="1" ht="14.25" hidden="1" x14ac:dyDescent="0.2">
      <c r="A84" s="40" t="s">
        <v>5</v>
      </c>
      <c r="B84" s="58"/>
      <c r="C84" s="104">
        <f>C81+C82+C83</f>
        <v>1605</v>
      </c>
      <c r="D84" s="125">
        <f>F84/C84</f>
        <v>11.20373831775701</v>
      </c>
      <c r="E84" s="104">
        <f>E81+E82+E83</f>
        <v>53</v>
      </c>
      <c r="F84" s="104">
        <f>F81+F82+F83</f>
        <v>17982</v>
      </c>
    </row>
    <row r="85" spans="1:7" s="36" customFormat="1" ht="16.5" hidden="1" customHeight="1" x14ac:dyDescent="0.25">
      <c r="A85" s="35"/>
      <c r="B85" s="38">
        <v>350</v>
      </c>
      <c r="C85" s="142"/>
      <c r="D85" s="89"/>
      <c r="E85" s="113"/>
      <c r="F85" s="113"/>
    </row>
    <row r="86" spans="1:7" s="36" customFormat="1" ht="16.5" hidden="1" customHeight="1" x14ac:dyDescent="0.25">
      <c r="A86" s="90" t="s">
        <v>319</v>
      </c>
      <c r="B86" s="38"/>
      <c r="C86" s="143">
        <f>C84+C85</f>
        <v>1605</v>
      </c>
      <c r="D86" s="125">
        <f>F86/C86</f>
        <v>11.20373831775701</v>
      </c>
      <c r="E86" s="143">
        <f t="shared" ref="E86" si="7">E84+E85</f>
        <v>53</v>
      </c>
      <c r="F86" s="143">
        <f t="shared" ref="F86" si="8">F84+F85</f>
        <v>17982</v>
      </c>
    </row>
    <row r="87" spans="1:7" s="45" customFormat="1" ht="18.75" hidden="1" customHeight="1" x14ac:dyDescent="0.25">
      <c r="A87" s="16" t="s">
        <v>214</v>
      </c>
      <c r="B87" s="16"/>
      <c r="C87" s="290"/>
      <c r="D87" s="83"/>
      <c r="E87" s="83"/>
      <c r="F87" s="83"/>
    </row>
    <row r="88" spans="1:7" s="45" customFormat="1" hidden="1" x14ac:dyDescent="0.25">
      <c r="A88" s="17" t="s">
        <v>113</v>
      </c>
      <c r="B88" s="80"/>
      <c r="C88" s="83">
        <f>SUM(C89,C90,C91,C92)</f>
        <v>21244</v>
      </c>
      <c r="D88" s="83"/>
      <c r="E88" s="83"/>
      <c r="F88" s="83"/>
    </row>
    <row r="89" spans="1:7" s="45" customFormat="1" hidden="1" x14ac:dyDescent="0.25">
      <c r="A89" s="157" t="s">
        <v>215</v>
      </c>
      <c r="B89" s="80"/>
      <c r="C89" s="83"/>
      <c r="D89" s="83"/>
      <c r="E89" s="83"/>
      <c r="F89" s="83"/>
    </row>
    <row r="90" spans="1:7" s="45" customFormat="1" ht="17.25" hidden="1" customHeight="1" x14ac:dyDescent="0.25">
      <c r="A90" s="157" t="s">
        <v>216</v>
      </c>
      <c r="B90" s="80"/>
      <c r="C90" s="113">
        <v>10182</v>
      </c>
      <c r="D90" s="83"/>
      <c r="E90" s="83"/>
      <c r="F90" s="83"/>
    </row>
    <row r="91" spans="1:7" s="45" customFormat="1" ht="30" hidden="1" x14ac:dyDescent="0.25">
      <c r="A91" s="157" t="s">
        <v>217</v>
      </c>
      <c r="B91" s="80"/>
      <c r="C91" s="113">
        <v>180</v>
      </c>
      <c r="D91" s="83"/>
      <c r="E91" s="83"/>
      <c r="F91" s="83"/>
    </row>
    <row r="92" spans="1:7" s="45" customFormat="1" hidden="1" x14ac:dyDescent="0.25">
      <c r="A92" s="17" t="s">
        <v>218</v>
      </c>
      <c r="B92" s="80"/>
      <c r="C92" s="113">
        <v>10882</v>
      </c>
      <c r="D92" s="83"/>
      <c r="E92" s="83"/>
      <c r="F92" s="83"/>
    </row>
    <row r="93" spans="1:7" s="36" customFormat="1" hidden="1" x14ac:dyDescent="0.25">
      <c r="A93" s="25" t="s">
        <v>111</v>
      </c>
      <c r="B93" s="7"/>
      <c r="C93" s="113">
        <f>C94+C95</f>
        <v>53172.705882352937</v>
      </c>
      <c r="D93" s="113"/>
      <c r="E93" s="113"/>
      <c r="F93" s="113"/>
      <c r="G93" s="330"/>
    </row>
    <row r="94" spans="1:7" s="36" customFormat="1" hidden="1" x14ac:dyDescent="0.25">
      <c r="A94" s="25" t="s">
        <v>298</v>
      </c>
      <c r="B94" s="103"/>
      <c r="C94" s="113">
        <v>44864</v>
      </c>
      <c r="D94" s="113"/>
      <c r="E94" s="113"/>
      <c r="F94" s="113"/>
    </row>
    <row r="95" spans="1:7" s="36" customFormat="1" hidden="1" x14ac:dyDescent="0.25">
      <c r="A95" s="25" t="s">
        <v>300</v>
      </c>
      <c r="B95" s="103"/>
      <c r="C95" s="142">
        <f>C96/8.5</f>
        <v>8308.7058823529405</v>
      </c>
      <c r="D95" s="113"/>
      <c r="E95" s="113"/>
      <c r="F95" s="113"/>
    </row>
    <row r="96" spans="1:7" s="45" customFormat="1" hidden="1" x14ac:dyDescent="0.25">
      <c r="A96" s="197" t="s">
        <v>299</v>
      </c>
      <c r="B96" s="154"/>
      <c r="C96" s="113">
        <v>70624</v>
      </c>
      <c r="D96" s="83"/>
      <c r="E96" s="83"/>
      <c r="F96" s="83"/>
    </row>
    <row r="97" spans="1:6" s="45" customFormat="1" ht="15.75" hidden="1" customHeight="1" x14ac:dyDescent="0.25">
      <c r="A97" s="18" t="s">
        <v>219</v>
      </c>
      <c r="B97" s="137"/>
      <c r="C97" s="80">
        <f>C88+ROUND(C94*3.2,0)+C96/3.9</f>
        <v>182917.71794871794</v>
      </c>
      <c r="D97" s="86"/>
      <c r="E97" s="86"/>
      <c r="F97" s="86"/>
    </row>
    <row r="98" spans="1:6" s="45" customFormat="1" ht="15.75" hidden="1" customHeight="1" x14ac:dyDescent="0.25">
      <c r="A98" s="16" t="s">
        <v>144</v>
      </c>
      <c r="B98" s="7"/>
      <c r="C98" s="113"/>
      <c r="D98" s="86"/>
      <c r="E98" s="86"/>
      <c r="F98" s="86"/>
    </row>
    <row r="99" spans="1:6" s="45" customFormat="1" ht="15.75" hidden="1" customHeight="1" x14ac:dyDescent="0.25">
      <c r="A99" s="17" t="s">
        <v>113</v>
      </c>
      <c r="B99" s="7"/>
      <c r="C99" s="113">
        <f>SUM(C100,C101,C108,C114,C115,C116,C117)</f>
        <v>23344</v>
      </c>
      <c r="D99" s="86"/>
      <c r="E99" s="86"/>
      <c r="F99" s="86"/>
    </row>
    <row r="100" spans="1:6" s="45" customFormat="1" ht="15.75" hidden="1" customHeight="1" x14ac:dyDescent="0.25">
      <c r="A100" s="17" t="s">
        <v>215</v>
      </c>
      <c r="B100" s="7"/>
      <c r="C100" s="113"/>
      <c r="D100" s="86"/>
      <c r="E100" s="86"/>
      <c r="F100" s="86"/>
    </row>
    <row r="101" spans="1:6" s="45" customFormat="1" ht="15.75" hidden="1" customHeight="1" x14ac:dyDescent="0.25">
      <c r="A101" s="157" t="s">
        <v>220</v>
      </c>
      <c r="B101" s="7"/>
      <c r="C101" s="113">
        <f>C102+C103+C104+C106</f>
        <v>7532</v>
      </c>
      <c r="D101" s="86"/>
      <c r="E101" s="86"/>
      <c r="F101" s="86"/>
    </row>
    <row r="102" spans="1:6" s="45" customFormat="1" ht="19.5" hidden="1" customHeight="1" x14ac:dyDescent="0.25">
      <c r="A102" s="270" t="s">
        <v>221</v>
      </c>
      <c r="B102" s="7"/>
      <c r="C102" s="83">
        <v>5370</v>
      </c>
      <c r="D102" s="86"/>
      <c r="E102" s="86"/>
      <c r="F102" s="86"/>
    </row>
    <row r="103" spans="1:6" s="45" customFormat="1" ht="15.75" hidden="1" customHeight="1" x14ac:dyDescent="0.25">
      <c r="A103" s="270" t="s">
        <v>222</v>
      </c>
      <c r="B103" s="7"/>
      <c r="C103" s="83">
        <v>1611</v>
      </c>
      <c r="D103" s="86"/>
      <c r="E103" s="86"/>
      <c r="F103" s="86"/>
    </row>
    <row r="104" spans="1:6" s="45" customFormat="1" ht="30.75" hidden="1" customHeight="1" x14ac:dyDescent="0.25">
      <c r="A104" s="270" t="s">
        <v>223</v>
      </c>
      <c r="B104" s="7"/>
      <c r="C104" s="83"/>
      <c r="D104" s="86"/>
      <c r="E104" s="86"/>
      <c r="F104" s="86"/>
    </row>
    <row r="105" spans="1:6" s="45" customFormat="1" hidden="1" x14ac:dyDescent="0.25">
      <c r="A105" s="270" t="s">
        <v>224</v>
      </c>
      <c r="B105" s="7"/>
      <c r="C105" s="83"/>
      <c r="D105" s="86"/>
      <c r="E105" s="86"/>
      <c r="F105" s="86"/>
    </row>
    <row r="106" spans="1:6" s="45" customFormat="1" ht="30" hidden="1" x14ac:dyDescent="0.25">
      <c r="A106" s="270" t="s">
        <v>225</v>
      </c>
      <c r="B106" s="7"/>
      <c r="C106" s="83">
        <v>551</v>
      </c>
      <c r="D106" s="86"/>
      <c r="E106" s="86"/>
      <c r="F106" s="86"/>
    </row>
    <row r="107" spans="1:6" s="45" customFormat="1" hidden="1" x14ac:dyDescent="0.25">
      <c r="A107" s="270" t="s">
        <v>224</v>
      </c>
      <c r="B107" s="7"/>
      <c r="C107" s="140">
        <v>61</v>
      </c>
      <c r="D107" s="86"/>
      <c r="E107" s="86"/>
      <c r="F107" s="86"/>
    </row>
    <row r="108" spans="1:6" s="45" customFormat="1" ht="30" hidden="1" customHeight="1" x14ac:dyDescent="0.25">
      <c r="A108" s="157" t="s">
        <v>226</v>
      </c>
      <c r="B108" s="7"/>
      <c r="C108" s="113">
        <f>SUM(C109,C110,C112)</f>
        <v>15812</v>
      </c>
      <c r="D108" s="86"/>
      <c r="E108" s="86"/>
      <c r="F108" s="86"/>
    </row>
    <row r="109" spans="1:6" s="45" customFormat="1" ht="30" hidden="1" x14ac:dyDescent="0.25">
      <c r="A109" s="270" t="s">
        <v>227</v>
      </c>
      <c r="B109" s="7"/>
      <c r="C109" s="113">
        <v>500</v>
      </c>
      <c r="D109" s="86"/>
      <c r="E109" s="86"/>
      <c r="F109" s="86"/>
    </row>
    <row r="110" spans="1:6" s="45" customFormat="1" ht="45" hidden="1" x14ac:dyDescent="0.25">
      <c r="A110" s="270" t="s">
        <v>228</v>
      </c>
      <c r="B110" s="7"/>
      <c r="C110" s="135">
        <v>11678</v>
      </c>
      <c r="D110" s="86"/>
      <c r="E110" s="86"/>
      <c r="F110" s="86"/>
    </row>
    <row r="111" spans="1:6" s="45" customFormat="1" hidden="1" x14ac:dyDescent="0.25">
      <c r="A111" s="270" t="s">
        <v>224</v>
      </c>
      <c r="B111" s="7"/>
      <c r="C111" s="135">
        <v>3400</v>
      </c>
      <c r="D111" s="86"/>
      <c r="E111" s="86"/>
      <c r="F111" s="86"/>
    </row>
    <row r="112" spans="1:6" s="45" customFormat="1" ht="45" hidden="1" x14ac:dyDescent="0.25">
      <c r="A112" s="270" t="s">
        <v>229</v>
      </c>
      <c r="B112" s="7"/>
      <c r="C112" s="135">
        <v>3634</v>
      </c>
      <c r="D112" s="86"/>
      <c r="E112" s="86"/>
      <c r="F112" s="86"/>
    </row>
    <row r="113" spans="1:6" s="45" customFormat="1" hidden="1" x14ac:dyDescent="0.25">
      <c r="A113" s="270" t="s">
        <v>224</v>
      </c>
      <c r="B113" s="7"/>
      <c r="C113" s="135">
        <v>2536</v>
      </c>
      <c r="D113" s="86"/>
      <c r="E113" s="86"/>
      <c r="F113" s="86"/>
    </row>
    <row r="114" spans="1:6" s="45" customFormat="1" ht="31.5" hidden="1" customHeight="1" x14ac:dyDescent="0.25">
      <c r="A114" s="157" t="s">
        <v>230</v>
      </c>
      <c r="B114" s="7"/>
      <c r="C114" s="113"/>
      <c r="D114" s="86"/>
      <c r="E114" s="86"/>
      <c r="F114" s="86"/>
    </row>
    <row r="115" spans="1:6" s="45" customFormat="1" ht="30" hidden="1" x14ac:dyDescent="0.25">
      <c r="A115" s="17" t="s">
        <v>231</v>
      </c>
      <c r="B115" s="7"/>
      <c r="C115" s="113"/>
      <c r="D115" s="86"/>
      <c r="E115" s="86"/>
      <c r="F115" s="86"/>
    </row>
    <row r="116" spans="1:6" s="45" customFormat="1" ht="15.75" hidden="1" customHeight="1" x14ac:dyDescent="0.25">
      <c r="A116" s="157" t="s">
        <v>232</v>
      </c>
      <c r="B116" s="7"/>
      <c r="C116" s="113"/>
      <c r="D116" s="86"/>
      <c r="E116" s="86"/>
      <c r="F116" s="86"/>
    </row>
    <row r="117" spans="1:6" s="45" customFormat="1" ht="15.75" hidden="1" customHeight="1" x14ac:dyDescent="0.25">
      <c r="A117" s="17" t="s">
        <v>233</v>
      </c>
      <c r="B117" s="7"/>
      <c r="C117" s="113"/>
      <c r="D117" s="86"/>
      <c r="E117" s="86"/>
      <c r="F117" s="86"/>
    </row>
    <row r="118" spans="1:6" s="45" customFormat="1" hidden="1" x14ac:dyDescent="0.25">
      <c r="A118" s="25" t="s">
        <v>111</v>
      </c>
      <c r="B118" s="80"/>
      <c r="C118" s="83"/>
      <c r="D118" s="86"/>
      <c r="E118" s="86"/>
      <c r="F118" s="86"/>
    </row>
    <row r="119" spans="1:6" s="45" customFormat="1" hidden="1" x14ac:dyDescent="0.25">
      <c r="A119" s="197" t="s">
        <v>141</v>
      </c>
      <c r="B119" s="80"/>
      <c r="C119" s="140"/>
      <c r="D119" s="86"/>
      <c r="E119" s="86"/>
      <c r="F119" s="86"/>
    </row>
    <row r="120" spans="1:6" s="36" customFormat="1" ht="30" hidden="1" x14ac:dyDescent="0.25">
      <c r="A120" s="25" t="s">
        <v>112</v>
      </c>
      <c r="B120" s="103"/>
      <c r="C120" s="113">
        <v>13125</v>
      </c>
      <c r="D120" s="113"/>
      <c r="E120" s="113"/>
      <c r="F120" s="113"/>
    </row>
    <row r="121" spans="1:6" s="45" customFormat="1" ht="15.75" hidden="1" customHeight="1" x14ac:dyDescent="0.25">
      <c r="A121" s="25" t="s">
        <v>234</v>
      </c>
      <c r="B121" s="7"/>
      <c r="C121" s="113"/>
      <c r="D121" s="86"/>
      <c r="E121" s="86"/>
      <c r="F121" s="86"/>
    </row>
    <row r="122" spans="1:6" s="45" customFormat="1" hidden="1" x14ac:dyDescent="0.25">
      <c r="A122" s="269" t="s">
        <v>235</v>
      </c>
      <c r="B122" s="7"/>
      <c r="C122" s="113">
        <v>50</v>
      </c>
      <c r="D122" s="86"/>
      <c r="E122" s="86"/>
      <c r="F122" s="86"/>
    </row>
    <row r="123" spans="1:6" s="45" customFormat="1" hidden="1" x14ac:dyDescent="0.25">
      <c r="A123" s="15" t="s">
        <v>143</v>
      </c>
      <c r="B123" s="7"/>
      <c r="C123" s="104">
        <f>C99+ROUND(C118*3.2,0)+C120</f>
        <v>36469</v>
      </c>
      <c r="D123" s="86"/>
      <c r="E123" s="86"/>
      <c r="F123" s="86"/>
    </row>
    <row r="124" spans="1:6" s="45" customFormat="1" hidden="1" x14ac:dyDescent="0.25">
      <c r="A124" s="311" t="s">
        <v>142</v>
      </c>
      <c r="B124" s="7"/>
      <c r="C124" s="104">
        <f>SUM(C97,C123)</f>
        <v>219386.71794871794</v>
      </c>
      <c r="D124" s="86"/>
      <c r="E124" s="86"/>
      <c r="F124" s="86"/>
    </row>
    <row r="125" spans="1:6" s="36" customFormat="1" hidden="1" x14ac:dyDescent="0.25">
      <c r="A125" s="98" t="s">
        <v>7</v>
      </c>
      <c r="B125" s="187"/>
      <c r="C125" s="113"/>
      <c r="D125" s="113"/>
      <c r="E125" s="113"/>
      <c r="F125" s="113"/>
    </row>
    <row r="126" spans="1:6" s="36" customFormat="1" hidden="1" x14ac:dyDescent="0.25">
      <c r="A126" s="21" t="s">
        <v>132</v>
      </c>
      <c r="B126" s="187"/>
      <c r="C126" s="113"/>
      <c r="D126" s="113"/>
      <c r="E126" s="113"/>
      <c r="F126" s="113"/>
    </row>
    <row r="127" spans="1:6" s="36" customFormat="1" hidden="1" x14ac:dyDescent="0.25">
      <c r="A127" s="66" t="s">
        <v>43</v>
      </c>
      <c r="B127" s="188">
        <v>300</v>
      </c>
      <c r="C127" s="113">
        <v>650</v>
      </c>
      <c r="D127" s="56">
        <v>10.5</v>
      </c>
      <c r="E127" s="113">
        <f>ROUND(F127/B127,0)</f>
        <v>23</v>
      </c>
      <c r="F127" s="113">
        <f>ROUND(C127*D127,0)</f>
        <v>6825</v>
      </c>
    </row>
    <row r="128" spans="1:6" s="36" customFormat="1" ht="16.5" hidden="1" customHeight="1" x14ac:dyDescent="0.25">
      <c r="A128" s="92" t="s">
        <v>9</v>
      </c>
      <c r="B128" s="189"/>
      <c r="C128" s="123">
        <f t="shared" ref="C128" si="9">C127</f>
        <v>650</v>
      </c>
      <c r="D128" s="132">
        <f t="shared" ref="D128:F128" si="10">D127</f>
        <v>10.5</v>
      </c>
      <c r="E128" s="123">
        <f t="shared" si="10"/>
        <v>23</v>
      </c>
      <c r="F128" s="123">
        <f t="shared" si="10"/>
        <v>6825</v>
      </c>
    </row>
    <row r="129" spans="1:71" s="36" customFormat="1" ht="16.5" hidden="1" customHeight="1" x14ac:dyDescent="0.25">
      <c r="A129" s="21" t="s">
        <v>74</v>
      </c>
      <c r="B129" s="189"/>
      <c r="C129" s="124"/>
      <c r="D129" s="190"/>
      <c r="E129" s="124"/>
      <c r="F129" s="124"/>
    </row>
    <row r="130" spans="1:71" s="36" customFormat="1" hidden="1" x14ac:dyDescent="0.25">
      <c r="A130" s="160" t="s">
        <v>21</v>
      </c>
      <c r="B130" s="55">
        <v>240</v>
      </c>
      <c r="C130" s="113">
        <v>51</v>
      </c>
      <c r="D130" s="56">
        <v>8</v>
      </c>
      <c r="E130" s="113">
        <f>ROUND(F130/B130,0)</f>
        <v>2</v>
      </c>
      <c r="F130" s="113">
        <f>ROUND(C130*D130,0)</f>
        <v>408</v>
      </c>
    </row>
    <row r="131" spans="1:71" s="36" customFormat="1" hidden="1" x14ac:dyDescent="0.25">
      <c r="A131" s="160" t="s">
        <v>27</v>
      </c>
      <c r="B131" s="55">
        <v>240</v>
      </c>
      <c r="C131" s="113">
        <v>20</v>
      </c>
      <c r="D131" s="56">
        <v>8</v>
      </c>
      <c r="E131" s="113">
        <f t="shared" ref="E131:E137" si="11">ROUND(F131/B131,0)</f>
        <v>1</v>
      </c>
      <c r="F131" s="113">
        <f t="shared" ref="F131:F137" si="12">ROUND(C131*D131,0)</f>
        <v>160</v>
      </c>
    </row>
    <row r="132" spans="1:71" s="36" customFormat="1" hidden="1" x14ac:dyDescent="0.25">
      <c r="A132" s="160" t="s">
        <v>39</v>
      </c>
      <c r="B132" s="55">
        <v>240</v>
      </c>
      <c r="C132" s="113">
        <v>641</v>
      </c>
      <c r="D132" s="56">
        <v>8</v>
      </c>
      <c r="E132" s="113">
        <f t="shared" si="11"/>
        <v>21</v>
      </c>
      <c r="F132" s="113">
        <f t="shared" si="12"/>
        <v>5128</v>
      </c>
    </row>
    <row r="133" spans="1:71" s="36" customFormat="1" hidden="1" x14ac:dyDescent="0.25">
      <c r="A133" s="160" t="s">
        <v>45</v>
      </c>
      <c r="B133" s="55">
        <v>240</v>
      </c>
      <c r="C133" s="113">
        <v>28</v>
      </c>
      <c r="D133" s="56">
        <v>8</v>
      </c>
      <c r="E133" s="113">
        <f t="shared" si="11"/>
        <v>1</v>
      </c>
      <c r="F133" s="113">
        <f t="shared" si="12"/>
        <v>224</v>
      </c>
    </row>
    <row r="134" spans="1:71" s="36" customFormat="1" hidden="1" x14ac:dyDescent="0.25">
      <c r="A134" s="160" t="s">
        <v>22</v>
      </c>
      <c r="B134" s="55">
        <v>240</v>
      </c>
      <c r="C134" s="113">
        <v>446</v>
      </c>
      <c r="D134" s="56">
        <v>8</v>
      </c>
      <c r="E134" s="113">
        <f t="shared" si="11"/>
        <v>15</v>
      </c>
      <c r="F134" s="113">
        <f t="shared" si="12"/>
        <v>3568</v>
      </c>
    </row>
    <row r="135" spans="1:71" s="36" customFormat="1" hidden="1" x14ac:dyDescent="0.25">
      <c r="A135" s="160" t="s">
        <v>43</v>
      </c>
      <c r="B135" s="55">
        <v>240</v>
      </c>
      <c r="C135" s="113">
        <v>4</v>
      </c>
      <c r="D135" s="56">
        <v>8</v>
      </c>
      <c r="E135" s="113">
        <f t="shared" si="11"/>
        <v>0</v>
      </c>
      <c r="F135" s="113">
        <f t="shared" si="12"/>
        <v>32</v>
      </c>
    </row>
    <row r="136" spans="1:71" s="36" customFormat="1" hidden="1" x14ac:dyDescent="0.25">
      <c r="A136" s="160" t="s">
        <v>8</v>
      </c>
      <c r="B136" s="55">
        <v>240</v>
      </c>
      <c r="C136" s="113">
        <v>20</v>
      </c>
      <c r="D136" s="56">
        <v>8</v>
      </c>
      <c r="E136" s="113">
        <f t="shared" si="11"/>
        <v>1</v>
      </c>
      <c r="F136" s="113">
        <f t="shared" si="12"/>
        <v>160</v>
      </c>
    </row>
    <row r="137" spans="1:71" s="36" customFormat="1" hidden="1" x14ac:dyDescent="0.25">
      <c r="A137" s="160" t="s">
        <v>35</v>
      </c>
      <c r="B137" s="55">
        <v>240</v>
      </c>
      <c r="C137" s="113">
        <v>30</v>
      </c>
      <c r="D137" s="56">
        <v>8</v>
      </c>
      <c r="E137" s="113">
        <f t="shared" si="11"/>
        <v>1</v>
      </c>
      <c r="F137" s="113">
        <f t="shared" si="12"/>
        <v>240</v>
      </c>
    </row>
    <row r="138" spans="1:71" s="36" customFormat="1" hidden="1" x14ac:dyDescent="0.25">
      <c r="A138" s="92" t="s">
        <v>134</v>
      </c>
      <c r="B138" s="169"/>
      <c r="C138" s="123">
        <f>SUM(C130:C137)</f>
        <v>1240</v>
      </c>
      <c r="D138" s="167">
        <f t="shared" ref="D138" si="13">D130</f>
        <v>8</v>
      </c>
      <c r="E138" s="123">
        <f t="shared" ref="E138:F138" si="14">SUM(E130:E137)</f>
        <v>42</v>
      </c>
      <c r="F138" s="123">
        <f t="shared" si="14"/>
        <v>9920</v>
      </c>
    </row>
    <row r="139" spans="1:71" ht="21.75" hidden="1" customHeight="1" x14ac:dyDescent="0.25">
      <c r="A139" s="23" t="s">
        <v>109</v>
      </c>
      <c r="B139" s="55"/>
      <c r="C139" s="104">
        <f>C128+C138</f>
        <v>1890</v>
      </c>
      <c r="D139" s="125">
        <f>F139/C139</f>
        <v>8.8597883597883591</v>
      </c>
      <c r="E139" s="104">
        <f>E128+E138</f>
        <v>65</v>
      </c>
      <c r="F139" s="104">
        <f>F128+F138</f>
        <v>16745</v>
      </c>
    </row>
    <row r="140" spans="1:71" ht="31.5" hidden="1" customHeight="1" x14ac:dyDescent="0.25">
      <c r="A140" s="203" t="s">
        <v>158</v>
      </c>
      <c r="B140" s="55"/>
      <c r="C140" s="124">
        <v>9000</v>
      </c>
      <c r="D140" s="124"/>
      <c r="E140" s="124"/>
      <c r="F140" s="124"/>
    </row>
    <row r="141" spans="1:71" ht="31.5" hidden="1" customHeight="1" x14ac:dyDescent="0.25">
      <c r="A141" s="203" t="s">
        <v>159</v>
      </c>
      <c r="B141" s="450"/>
      <c r="C141" s="451">
        <v>3000</v>
      </c>
      <c r="D141" s="156"/>
      <c r="E141" s="155"/>
      <c r="F141" s="155"/>
    </row>
    <row r="142" spans="1:71" s="61" customFormat="1" ht="14.25" hidden="1" x14ac:dyDescent="0.2">
      <c r="A142" s="43" t="s">
        <v>10</v>
      </c>
      <c r="B142" s="60"/>
      <c r="C142" s="60"/>
      <c r="D142" s="60"/>
      <c r="E142" s="60"/>
      <c r="F142" s="60"/>
      <c r="G142" s="62"/>
      <c r="H142" s="62"/>
      <c r="I142" s="62"/>
      <c r="J142" s="62"/>
      <c r="K142" s="62"/>
      <c r="L142" s="62"/>
      <c r="M142" s="62"/>
      <c r="N142" s="62"/>
      <c r="O142" s="62"/>
      <c r="P142" s="62"/>
      <c r="Q142" s="62"/>
      <c r="R142" s="62"/>
      <c r="S142" s="62"/>
      <c r="T142" s="62"/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62"/>
      <c r="AS142" s="62"/>
      <c r="AT142" s="62"/>
      <c r="AU142" s="62"/>
      <c r="AV142" s="62"/>
      <c r="AW142" s="62"/>
      <c r="AX142" s="62"/>
      <c r="AY142" s="62"/>
      <c r="AZ142" s="62"/>
      <c r="BA142" s="62"/>
      <c r="BB142" s="62"/>
      <c r="BC142" s="62"/>
      <c r="BD142" s="62"/>
      <c r="BE142" s="62"/>
      <c r="BF142" s="62"/>
      <c r="BG142" s="62"/>
      <c r="BH142" s="62"/>
      <c r="BI142" s="62"/>
      <c r="BJ142" s="62"/>
      <c r="BK142" s="62"/>
      <c r="BL142" s="62"/>
      <c r="BM142" s="62"/>
      <c r="BN142" s="62"/>
      <c r="BO142" s="62"/>
      <c r="BP142" s="62"/>
      <c r="BQ142" s="62"/>
      <c r="BR142" s="62"/>
      <c r="BS142" s="62"/>
    </row>
    <row r="143" spans="1:71" hidden="1" x14ac:dyDescent="0.25">
      <c r="A143" s="67"/>
      <c r="B143" s="64"/>
      <c r="C143" s="113"/>
      <c r="D143" s="113"/>
      <c r="E143" s="113"/>
      <c r="F143" s="113"/>
    </row>
    <row r="144" spans="1:71" ht="18" hidden="1" customHeight="1" x14ac:dyDescent="0.25">
      <c r="A144" s="97" t="s">
        <v>87</v>
      </c>
      <c r="B144" s="54"/>
      <c r="C144" s="113"/>
      <c r="D144" s="113"/>
      <c r="E144" s="113"/>
      <c r="F144" s="113"/>
    </row>
    <row r="145" spans="1:6" hidden="1" x14ac:dyDescent="0.25">
      <c r="A145" s="51" t="s">
        <v>4</v>
      </c>
      <c r="B145" s="54"/>
      <c r="C145" s="113"/>
      <c r="D145" s="113"/>
      <c r="E145" s="113"/>
      <c r="F145" s="113"/>
    </row>
    <row r="146" spans="1:6" hidden="1" x14ac:dyDescent="0.25">
      <c r="A146" s="35" t="s">
        <v>37</v>
      </c>
      <c r="B146" s="55">
        <v>340</v>
      </c>
      <c r="C146" s="113">
        <v>1540</v>
      </c>
      <c r="D146" s="56">
        <v>11</v>
      </c>
      <c r="E146" s="113">
        <f>ROUND(F146/B146,0)</f>
        <v>50</v>
      </c>
      <c r="F146" s="113">
        <f>ROUND(C146*D146,0)</f>
        <v>16940</v>
      </c>
    </row>
    <row r="147" spans="1:6" hidden="1" x14ac:dyDescent="0.25">
      <c r="A147" s="35" t="s">
        <v>44</v>
      </c>
      <c r="B147" s="55">
        <v>340</v>
      </c>
      <c r="C147" s="113">
        <v>390</v>
      </c>
      <c r="D147" s="56">
        <v>11</v>
      </c>
      <c r="E147" s="113">
        <f>ROUND(F147/B147,0)</f>
        <v>13</v>
      </c>
      <c r="F147" s="113">
        <f>ROUND(C147*D147,0)</f>
        <v>4290</v>
      </c>
    </row>
    <row r="148" spans="1:6" hidden="1" x14ac:dyDescent="0.25">
      <c r="A148" s="35" t="s">
        <v>8</v>
      </c>
      <c r="B148" s="55">
        <v>340</v>
      </c>
      <c r="C148" s="113">
        <v>1725</v>
      </c>
      <c r="D148" s="56">
        <v>7.5</v>
      </c>
      <c r="E148" s="113">
        <f>ROUND(F148/B148,0)</f>
        <v>38</v>
      </c>
      <c r="F148" s="113">
        <f>ROUND(C148*D148,0)</f>
        <v>12938</v>
      </c>
    </row>
    <row r="149" spans="1:6" hidden="1" x14ac:dyDescent="0.25">
      <c r="A149" s="35" t="s">
        <v>94</v>
      </c>
      <c r="B149" s="55">
        <v>340</v>
      </c>
      <c r="C149" s="113">
        <v>1190</v>
      </c>
      <c r="D149" s="56">
        <v>10</v>
      </c>
      <c r="E149" s="113">
        <f>ROUND(F149/B149,0)</f>
        <v>35</v>
      </c>
      <c r="F149" s="113">
        <f>ROUND(C149*D149,0)</f>
        <v>11900</v>
      </c>
    </row>
    <row r="150" spans="1:6" s="36" customFormat="1" ht="14.25" hidden="1" x14ac:dyDescent="0.2">
      <c r="A150" s="40" t="s">
        <v>5</v>
      </c>
      <c r="B150" s="58"/>
      <c r="C150" s="104">
        <f>C146+C147+C148+C149</f>
        <v>4845</v>
      </c>
      <c r="D150" s="125">
        <f>F150/C150</f>
        <v>9.5083591331269357</v>
      </c>
      <c r="E150" s="104">
        <f>E146+E147+E148+E149</f>
        <v>136</v>
      </c>
      <c r="F150" s="104">
        <f>F146+F147+F148+F149</f>
        <v>46068</v>
      </c>
    </row>
    <row r="151" spans="1:6" s="45" customFormat="1" ht="18.75" hidden="1" customHeight="1" x14ac:dyDescent="0.25">
      <c r="A151" s="16" t="s">
        <v>214</v>
      </c>
      <c r="B151" s="16"/>
      <c r="C151" s="290"/>
      <c r="D151" s="83"/>
      <c r="E151" s="83"/>
      <c r="F151" s="83"/>
    </row>
    <row r="152" spans="1:6" s="45" customFormat="1" ht="15" hidden="1" customHeight="1" x14ac:dyDescent="0.25">
      <c r="A152" s="17" t="s">
        <v>113</v>
      </c>
      <c r="B152" s="80"/>
      <c r="C152" s="83">
        <f>SUM(C153,C154,C155,C156)</f>
        <v>11200</v>
      </c>
      <c r="D152" s="83"/>
      <c r="E152" s="83"/>
      <c r="F152" s="83"/>
    </row>
    <row r="153" spans="1:6" s="45" customFormat="1" ht="15" hidden="1" customHeight="1" x14ac:dyDescent="0.25">
      <c r="A153" s="157" t="s">
        <v>215</v>
      </c>
      <c r="B153" s="80"/>
      <c r="C153" s="83"/>
      <c r="D153" s="83"/>
      <c r="E153" s="83"/>
      <c r="F153" s="83"/>
    </row>
    <row r="154" spans="1:6" s="45" customFormat="1" ht="17.25" hidden="1" customHeight="1" x14ac:dyDescent="0.25">
      <c r="A154" s="157" t="s">
        <v>216</v>
      </c>
      <c r="B154" s="80"/>
      <c r="C154" s="113">
        <v>3200</v>
      </c>
      <c r="D154" s="83"/>
      <c r="E154" s="83"/>
      <c r="F154" s="83"/>
    </row>
    <row r="155" spans="1:6" s="45" customFormat="1" ht="30" hidden="1" customHeight="1" x14ac:dyDescent="0.25">
      <c r="A155" s="157" t="s">
        <v>217</v>
      </c>
      <c r="B155" s="80"/>
      <c r="C155" s="113"/>
      <c r="D155" s="83"/>
      <c r="E155" s="83"/>
      <c r="F155" s="83"/>
    </row>
    <row r="156" spans="1:6" s="45" customFormat="1" ht="15" hidden="1" customHeight="1" x14ac:dyDescent="0.25">
      <c r="A156" s="17" t="s">
        <v>218</v>
      </c>
      <c r="B156" s="80"/>
      <c r="C156" s="113">
        <v>8000</v>
      </c>
      <c r="D156" s="83"/>
      <c r="E156" s="83"/>
      <c r="F156" s="83"/>
    </row>
    <row r="157" spans="1:6" s="36" customFormat="1" ht="15" hidden="1" customHeight="1" x14ac:dyDescent="0.25">
      <c r="A157" s="25" t="s">
        <v>111</v>
      </c>
      <c r="B157" s="7"/>
      <c r="C157" s="113">
        <v>31243</v>
      </c>
      <c r="D157" s="113"/>
      <c r="E157" s="113"/>
      <c r="F157" s="113"/>
    </row>
    <row r="158" spans="1:6" s="45" customFormat="1" ht="15" hidden="1" customHeight="1" x14ac:dyDescent="0.25">
      <c r="A158" s="197" t="s">
        <v>141</v>
      </c>
      <c r="B158" s="154"/>
      <c r="C158" s="113"/>
      <c r="D158" s="83"/>
      <c r="E158" s="83"/>
      <c r="F158" s="83"/>
    </row>
    <row r="159" spans="1:6" s="45" customFormat="1" ht="15.75" hidden="1" customHeight="1" x14ac:dyDescent="0.25">
      <c r="A159" s="18" t="s">
        <v>219</v>
      </c>
      <c r="B159" s="137"/>
      <c r="C159" s="80">
        <f>C152+ROUND(C157*3.2,0)</f>
        <v>111178</v>
      </c>
      <c r="D159" s="86"/>
      <c r="E159" s="86"/>
      <c r="F159" s="86"/>
    </row>
    <row r="160" spans="1:6" s="45" customFormat="1" ht="15.75" hidden="1" customHeight="1" x14ac:dyDescent="0.25">
      <c r="A160" s="16" t="s">
        <v>144</v>
      </c>
      <c r="B160" s="7"/>
      <c r="C160" s="113"/>
      <c r="D160" s="86"/>
      <c r="E160" s="86"/>
      <c r="F160" s="86"/>
    </row>
    <row r="161" spans="1:6" s="45" customFormat="1" ht="15.75" hidden="1" customHeight="1" x14ac:dyDescent="0.25">
      <c r="A161" s="17" t="s">
        <v>113</v>
      </c>
      <c r="B161" s="7"/>
      <c r="C161" s="113">
        <f>SUM(C162,C163,C170,C176,C177,C178,C179)</f>
        <v>10156</v>
      </c>
      <c r="D161" s="86"/>
      <c r="E161" s="86"/>
      <c r="F161" s="86"/>
    </row>
    <row r="162" spans="1:6" s="45" customFormat="1" ht="15.75" hidden="1" customHeight="1" x14ac:dyDescent="0.25">
      <c r="A162" s="17" t="s">
        <v>215</v>
      </c>
      <c r="B162" s="7"/>
      <c r="C162" s="113"/>
      <c r="D162" s="86"/>
      <c r="E162" s="86"/>
      <c r="F162" s="86"/>
    </row>
    <row r="163" spans="1:6" s="45" customFormat="1" ht="15.75" hidden="1" customHeight="1" x14ac:dyDescent="0.25">
      <c r="A163" s="157" t="s">
        <v>220</v>
      </c>
      <c r="B163" s="7"/>
      <c r="C163" s="113">
        <f>C164+C165+C166+C168</f>
        <v>9156</v>
      </c>
      <c r="D163" s="86"/>
      <c r="E163" s="86"/>
      <c r="F163" s="86"/>
    </row>
    <row r="164" spans="1:6" s="45" customFormat="1" ht="19.5" hidden="1" customHeight="1" x14ac:dyDescent="0.25">
      <c r="A164" s="270" t="s">
        <v>221</v>
      </c>
      <c r="B164" s="7"/>
      <c r="C164" s="83">
        <v>7042</v>
      </c>
      <c r="D164" s="86"/>
      <c r="E164" s="86"/>
      <c r="F164" s="86"/>
    </row>
    <row r="165" spans="1:6" s="45" customFormat="1" ht="15.75" hidden="1" customHeight="1" x14ac:dyDescent="0.25">
      <c r="A165" s="270" t="s">
        <v>222</v>
      </c>
      <c r="B165" s="7"/>
      <c r="C165" s="83">
        <v>2114</v>
      </c>
      <c r="D165" s="86"/>
      <c r="E165" s="86"/>
      <c r="F165" s="86"/>
    </row>
    <row r="166" spans="1:6" s="45" customFormat="1" ht="30.75" hidden="1" customHeight="1" x14ac:dyDescent="0.25">
      <c r="A166" s="270" t="s">
        <v>223</v>
      </c>
      <c r="B166" s="7"/>
      <c r="C166" s="83"/>
      <c r="D166" s="86"/>
      <c r="E166" s="86"/>
      <c r="F166" s="86"/>
    </row>
    <row r="167" spans="1:6" s="45" customFormat="1" ht="15" hidden="1" customHeight="1" x14ac:dyDescent="0.25">
      <c r="A167" s="270" t="s">
        <v>224</v>
      </c>
      <c r="B167" s="7"/>
      <c r="C167" s="83"/>
      <c r="D167" s="86"/>
      <c r="E167" s="86"/>
      <c r="F167" s="86"/>
    </row>
    <row r="168" spans="1:6" s="45" customFormat="1" ht="30" hidden="1" customHeight="1" x14ac:dyDescent="0.25">
      <c r="A168" s="270" t="s">
        <v>225</v>
      </c>
      <c r="B168" s="7"/>
      <c r="C168" s="83"/>
      <c r="D168" s="86"/>
      <c r="E168" s="86"/>
      <c r="F168" s="86"/>
    </row>
    <row r="169" spans="1:6" s="45" customFormat="1" ht="15" hidden="1" customHeight="1" x14ac:dyDescent="0.25">
      <c r="A169" s="270" t="s">
        <v>224</v>
      </c>
      <c r="B169" s="7"/>
      <c r="C169" s="140"/>
      <c r="D169" s="86"/>
      <c r="E169" s="86"/>
      <c r="F169" s="86"/>
    </row>
    <row r="170" spans="1:6" s="45" customFormat="1" ht="30" hidden="1" customHeight="1" x14ac:dyDescent="0.25">
      <c r="A170" s="157" t="s">
        <v>226</v>
      </c>
      <c r="B170" s="7"/>
      <c r="C170" s="113">
        <f>SUM(C171,C172,C174)</f>
        <v>1000</v>
      </c>
      <c r="D170" s="86"/>
      <c r="E170" s="86"/>
      <c r="F170" s="86"/>
    </row>
    <row r="171" spans="1:6" s="45" customFormat="1" ht="30" hidden="1" customHeight="1" x14ac:dyDescent="0.25">
      <c r="A171" s="270" t="s">
        <v>227</v>
      </c>
      <c r="B171" s="7"/>
      <c r="C171" s="113">
        <v>1000</v>
      </c>
      <c r="D171" s="86"/>
      <c r="E171" s="86"/>
      <c r="F171" s="86"/>
    </row>
    <row r="172" spans="1:6" s="45" customFormat="1" ht="45" hidden="1" customHeight="1" x14ac:dyDescent="0.25">
      <c r="A172" s="270" t="s">
        <v>228</v>
      </c>
      <c r="B172" s="7"/>
      <c r="C172" s="135"/>
      <c r="D172" s="86"/>
      <c r="E172" s="86"/>
      <c r="F172" s="86"/>
    </row>
    <row r="173" spans="1:6" s="45" customFormat="1" ht="15" hidden="1" customHeight="1" x14ac:dyDescent="0.25">
      <c r="A173" s="270" t="s">
        <v>224</v>
      </c>
      <c r="B173" s="7"/>
      <c r="C173" s="135"/>
      <c r="D173" s="86"/>
      <c r="E173" s="86"/>
      <c r="F173" s="86"/>
    </row>
    <row r="174" spans="1:6" s="45" customFormat="1" ht="45" hidden="1" customHeight="1" x14ac:dyDescent="0.25">
      <c r="A174" s="270" t="s">
        <v>229</v>
      </c>
      <c r="B174" s="7"/>
      <c r="C174" s="135"/>
      <c r="D174" s="86"/>
      <c r="E174" s="86"/>
      <c r="F174" s="86"/>
    </row>
    <row r="175" spans="1:6" s="45" customFormat="1" ht="15" hidden="1" customHeight="1" x14ac:dyDescent="0.25">
      <c r="A175" s="270" t="s">
        <v>224</v>
      </c>
      <c r="B175" s="7"/>
      <c r="C175" s="135"/>
      <c r="D175" s="86"/>
      <c r="E175" s="86"/>
      <c r="F175" s="86"/>
    </row>
    <row r="176" spans="1:6" s="45" customFormat="1" ht="31.5" hidden="1" customHeight="1" x14ac:dyDescent="0.25">
      <c r="A176" s="157" t="s">
        <v>230</v>
      </c>
      <c r="B176" s="7"/>
      <c r="C176" s="113"/>
      <c r="D176" s="86"/>
      <c r="E176" s="86"/>
      <c r="F176" s="86"/>
    </row>
    <row r="177" spans="1:6" s="45" customFormat="1" ht="30" hidden="1" customHeight="1" x14ac:dyDescent="0.25">
      <c r="A177" s="17" t="s">
        <v>231</v>
      </c>
      <c r="B177" s="7"/>
      <c r="C177" s="113"/>
      <c r="D177" s="86"/>
      <c r="E177" s="86"/>
      <c r="F177" s="86"/>
    </row>
    <row r="178" spans="1:6" s="45" customFormat="1" ht="15.75" hidden="1" customHeight="1" x14ac:dyDescent="0.25">
      <c r="A178" s="157" t="s">
        <v>232</v>
      </c>
      <c r="B178" s="7"/>
      <c r="C178" s="113"/>
      <c r="D178" s="86"/>
      <c r="E178" s="86"/>
      <c r="F178" s="86"/>
    </row>
    <row r="179" spans="1:6" s="45" customFormat="1" ht="15.75" hidden="1" customHeight="1" x14ac:dyDescent="0.25">
      <c r="A179" s="17" t="s">
        <v>233</v>
      </c>
      <c r="B179" s="7"/>
      <c r="C179" s="113"/>
      <c r="D179" s="86"/>
      <c r="E179" s="86"/>
      <c r="F179" s="86"/>
    </row>
    <row r="180" spans="1:6" s="45" customFormat="1" ht="15" hidden="1" customHeight="1" x14ac:dyDescent="0.25">
      <c r="A180" s="25" t="s">
        <v>111</v>
      </c>
      <c r="B180" s="80"/>
      <c r="C180" s="83"/>
      <c r="D180" s="86"/>
      <c r="E180" s="86"/>
      <c r="F180" s="86"/>
    </row>
    <row r="181" spans="1:6" s="45" customFormat="1" ht="15" hidden="1" customHeight="1" x14ac:dyDescent="0.25">
      <c r="A181" s="197" t="s">
        <v>141</v>
      </c>
      <c r="B181" s="80"/>
      <c r="C181" s="140"/>
      <c r="D181" s="86"/>
      <c r="E181" s="86"/>
      <c r="F181" s="86"/>
    </row>
    <row r="182" spans="1:6" s="36" customFormat="1" ht="30" hidden="1" customHeight="1" x14ac:dyDescent="0.25">
      <c r="A182" s="25" t="s">
        <v>112</v>
      </c>
      <c r="B182" s="103"/>
      <c r="C182" s="113">
        <v>11460</v>
      </c>
      <c r="D182" s="113"/>
      <c r="E182" s="113"/>
      <c r="F182" s="113"/>
    </row>
    <row r="183" spans="1:6" s="45" customFormat="1" ht="15.75" hidden="1" customHeight="1" x14ac:dyDescent="0.25">
      <c r="A183" s="25" t="s">
        <v>234</v>
      </c>
      <c r="B183" s="7"/>
      <c r="C183" s="113"/>
      <c r="D183" s="86"/>
      <c r="E183" s="86"/>
      <c r="F183" s="86"/>
    </row>
    <row r="184" spans="1:6" s="45" customFormat="1" ht="15" hidden="1" customHeight="1" x14ac:dyDescent="0.25">
      <c r="A184" s="269" t="s">
        <v>235</v>
      </c>
      <c r="B184" s="7"/>
      <c r="C184" s="113">
        <v>2000</v>
      </c>
      <c r="D184" s="86"/>
      <c r="E184" s="86"/>
      <c r="F184" s="86"/>
    </row>
    <row r="185" spans="1:6" s="45" customFormat="1" ht="15" hidden="1" customHeight="1" x14ac:dyDescent="0.25">
      <c r="A185" s="15" t="s">
        <v>143</v>
      </c>
      <c r="B185" s="7"/>
      <c r="C185" s="104">
        <f>C161+ROUND(C180*3.2,0)+C182</f>
        <v>21616</v>
      </c>
      <c r="D185" s="86"/>
      <c r="E185" s="86"/>
      <c r="F185" s="86"/>
    </row>
    <row r="186" spans="1:6" s="45" customFormat="1" ht="15" hidden="1" customHeight="1" x14ac:dyDescent="0.25">
      <c r="A186" s="311" t="s">
        <v>142</v>
      </c>
      <c r="B186" s="7"/>
      <c r="C186" s="104">
        <f>SUM(C159,C185)</f>
        <v>132794</v>
      </c>
      <c r="D186" s="86"/>
      <c r="E186" s="86"/>
      <c r="F186" s="86"/>
    </row>
    <row r="187" spans="1:6" s="45" customFormat="1" ht="15" hidden="1" customHeight="1" x14ac:dyDescent="0.25">
      <c r="A187" s="180" t="s">
        <v>114</v>
      </c>
      <c r="B187" s="7"/>
      <c r="C187" s="104"/>
      <c r="D187" s="312"/>
      <c r="E187" s="312"/>
      <c r="F187" s="312"/>
    </row>
    <row r="188" spans="1:6" s="45" customFormat="1" ht="15" hidden="1" customHeight="1" x14ac:dyDescent="0.25">
      <c r="A188" s="25" t="s">
        <v>238</v>
      </c>
      <c r="B188" s="7"/>
      <c r="C188" s="113">
        <v>2690</v>
      </c>
      <c r="D188" s="312"/>
      <c r="E188" s="312"/>
      <c r="F188" s="312"/>
    </row>
    <row r="189" spans="1:6" s="36" customFormat="1" ht="15.75" hidden="1" x14ac:dyDescent="0.25">
      <c r="A189" s="158" t="s">
        <v>7</v>
      </c>
      <c r="B189" s="69"/>
      <c r="C189" s="113"/>
      <c r="D189" s="113"/>
      <c r="E189" s="113"/>
      <c r="F189" s="113"/>
    </row>
    <row r="190" spans="1:6" s="36" customFormat="1" ht="15.75" hidden="1" x14ac:dyDescent="0.25">
      <c r="A190" s="161" t="s">
        <v>132</v>
      </c>
      <c r="B190" s="69"/>
      <c r="C190" s="113"/>
      <c r="D190" s="113"/>
      <c r="E190" s="113"/>
      <c r="F190" s="113"/>
    </row>
    <row r="191" spans="1:6" s="36" customFormat="1" hidden="1" x14ac:dyDescent="0.25">
      <c r="A191" s="66" t="s">
        <v>8</v>
      </c>
      <c r="B191" s="69">
        <v>300</v>
      </c>
      <c r="C191" s="54">
        <v>800</v>
      </c>
      <c r="D191" s="229">
        <v>7.5</v>
      </c>
      <c r="E191" s="113">
        <f>ROUND(F191/B191,0)</f>
        <v>20</v>
      </c>
      <c r="F191" s="113">
        <f>ROUND(C191*D191,0)</f>
        <v>6000</v>
      </c>
    </row>
    <row r="192" spans="1:6" s="36" customFormat="1" hidden="1" x14ac:dyDescent="0.25">
      <c r="A192" s="66" t="s">
        <v>45</v>
      </c>
      <c r="B192" s="69">
        <v>300</v>
      </c>
      <c r="C192" s="54">
        <v>140</v>
      </c>
      <c r="D192" s="229">
        <v>10</v>
      </c>
      <c r="E192" s="113">
        <f>ROUND(F192/B192,0)</f>
        <v>5</v>
      </c>
      <c r="F192" s="113">
        <f>ROUND(C192*D192,0)</f>
        <v>1400</v>
      </c>
    </row>
    <row r="193" spans="1:71" s="36" customFormat="1" hidden="1" x14ac:dyDescent="0.25">
      <c r="A193" s="66" t="s">
        <v>44</v>
      </c>
      <c r="B193" s="69">
        <v>300</v>
      </c>
      <c r="C193" s="54">
        <v>100</v>
      </c>
      <c r="D193" s="234">
        <v>4</v>
      </c>
      <c r="E193" s="113">
        <f>ROUND(F193/B193,0)</f>
        <v>1</v>
      </c>
      <c r="F193" s="113">
        <f>ROUND(C193*D193,0)</f>
        <v>400</v>
      </c>
    </row>
    <row r="194" spans="1:71" s="36" customFormat="1" hidden="1" x14ac:dyDescent="0.25">
      <c r="A194" s="92" t="s">
        <v>9</v>
      </c>
      <c r="B194" s="146"/>
      <c r="C194" s="146">
        <f>C191+C192+C193</f>
        <v>1040</v>
      </c>
      <c r="D194" s="125">
        <f>F194/C194</f>
        <v>7.5</v>
      </c>
      <c r="E194" s="146">
        <f>E191+E192+E193</f>
        <v>26</v>
      </c>
      <c r="F194" s="146">
        <f>F191+F192+F193</f>
        <v>7800</v>
      </c>
    </row>
    <row r="195" spans="1:71" s="36" customFormat="1" hidden="1" x14ac:dyDescent="0.25">
      <c r="A195" s="21" t="s">
        <v>74</v>
      </c>
      <c r="B195" s="146"/>
      <c r="C195" s="230"/>
      <c r="D195" s="127"/>
      <c r="E195" s="230"/>
      <c r="F195" s="230"/>
    </row>
    <row r="196" spans="1:71" s="36" customFormat="1" hidden="1" x14ac:dyDescent="0.25">
      <c r="A196" s="160" t="s">
        <v>57</v>
      </c>
      <c r="B196" s="91">
        <v>240</v>
      </c>
      <c r="C196" s="142">
        <v>149</v>
      </c>
      <c r="D196" s="246">
        <v>8</v>
      </c>
      <c r="E196" s="113">
        <f>ROUND(F196/B196,0)</f>
        <v>5</v>
      </c>
      <c r="F196" s="113">
        <f>ROUND(C196*D196,0)</f>
        <v>1192</v>
      </c>
    </row>
    <row r="197" spans="1:71" s="36" customFormat="1" hidden="1" x14ac:dyDescent="0.25">
      <c r="A197" s="160" t="s">
        <v>27</v>
      </c>
      <c r="B197" s="91">
        <v>240</v>
      </c>
      <c r="C197" s="142">
        <v>4</v>
      </c>
      <c r="D197" s="246">
        <v>8</v>
      </c>
      <c r="E197" s="113">
        <f t="shared" ref="E197:E199" si="15">ROUND(F197/B197,0)</f>
        <v>0</v>
      </c>
      <c r="F197" s="113">
        <f t="shared" ref="F197:F199" si="16">ROUND(C197*D197,0)</f>
        <v>32</v>
      </c>
    </row>
    <row r="198" spans="1:71" s="36" customFormat="1" hidden="1" x14ac:dyDescent="0.25">
      <c r="A198" s="160" t="s">
        <v>22</v>
      </c>
      <c r="B198" s="91">
        <v>240</v>
      </c>
      <c r="C198" s="142">
        <v>400</v>
      </c>
      <c r="D198" s="246">
        <v>8</v>
      </c>
      <c r="E198" s="113">
        <f t="shared" si="15"/>
        <v>13</v>
      </c>
      <c r="F198" s="113">
        <f t="shared" si="16"/>
        <v>3200</v>
      </c>
    </row>
    <row r="199" spans="1:71" s="36" customFormat="1" hidden="1" x14ac:dyDescent="0.25">
      <c r="A199" s="160" t="s">
        <v>35</v>
      </c>
      <c r="B199" s="91">
        <v>240</v>
      </c>
      <c r="C199" s="142">
        <v>60</v>
      </c>
      <c r="D199" s="246">
        <v>8</v>
      </c>
      <c r="E199" s="113">
        <f t="shared" si="15"/>
        <v>2</v>
      </c>
      <c r="F199" s="113">
        <f t="shared" si="16"/>
        <v>480</v>
      </c>
    </row>
    <row r="200" spans="1:71" s="36" customFormat="1" hidden="1" x14ac:dyDescent="0.25">
      <c r="A200" s="92" t="s">
        <v>134</v>
      </c>
      <c r="B200" s="231"/>
      <c r="C200" s="123">
        <f>SUM(C196:C199)</f>
        <v>613</v>
      </c>
      <c r="D200" s="232">
        <f t="shared" ref="D200" si="17">D196</f>
        <v>8</v>
      </c>
      <c r="E200" s="123">
        <f t="shared" ref="E200:F200" si="18">SUM(E196:E199)</f>
        <v>20</v>
      </c>
      <c r="F200" s="123">
        <f t="shared" si="18"/>
        <v>4904</v>
      </c>
    </row>
    <row r="201" spans="1:71" ht="17.25" hidden="1" customHeight="1" x14ac:dyDescent="0.25">
      <c r="A201" s="23" t="s">
        <v>109</v>
      </c>
      <c r="B201" s="59"/>
      <c r="C201" s="104">
        <f>C194+C200</f>
        <v>1653</v>
      </c>
      <c r="D201" s="125">
        <f>F201/C201</f>
        <v>7.6854204476709018</v>
      </c>
      <c r="E201" s="104">
        <f>E194+E200</f>
        <v>46</v>
      </c>
      <c r="F201" s="104">
        <f>F194+F200</f>
        <v>12704</v>
      </c>
    </row>
    <row r="202" spans="1:71" s="61" customFormat="1" ht="18" hidden="1" customHeight="1" x14ac:dyDescent="0.2">
      <c r="A202" s="43" t="s">
        <v>10</v>
      </c>
      <c r="B202" s="60"/>
      <c r="C202" s="60"/>
      <c r="D202" s="60"/>
      <c r="E202" s="60"/>
      <c r="F202" s="60"/>
      <c r="G202" s="62"/>
      <c r="H202" s="62"/>
      <c r="I202" s="62"/>
      <c r="J202" s="62"/>
      <c r="K202" s="62"/>
      <c r="L202" s="62"/>
      <c r="M202" s="62"/>
      <c r="N202" s="62"/>
      <c r="O202" s="62"/>
      <c r="P202" s="62"/>
      <c r="Q202" s="62"/>
      <c r="R202" s="62"/>
      <c r="S202" s="62"/>
      <c r="T202" s="62"/>
      <c r="U202" s="62"/>
      <c r="V202" s="62"/>
      <c r="W202" s="62"/>
      <c r="X202" s="62"/>
      <c r="Y202" s="62"/>
      <c r="Z202" s="62"/>
      <c r="AA202" s="62"/>
      <c r="AB202" s="62"/>
      <c r="AC202" s="62"/>
      <c r="AD202" s="62"/>
      <c r="AE202" s="62"/>
      <c r="AF202" s="62"/>
      <c r="AG202" s="62"/>
      <c r="AH202" s="62"/>
      <c r="AI202" s="62"/>
      <c r="AJ202" s="62"/>
      <c r="AK202" s="62"/>
      <c r="AL202" s="62"/>
      <c r="AM202" s="62"/>
      <c r="AN202" s="62"/>
      <c r="AO202" s="62"/>
      <c r="AP202" s="62"/>
      <c r="AQ202" s="62"/>
      <c r="AR202" s="62"/>
      <c r="AS202" s="62"/>
      <c r="AT202" s="62"/>
      <c r="AU202" s="62"/>
      <c r="AV202" s="62"/>
      <c r="AW202" s="62"/>
      <c r="AX202" s="62"/>
      <c r="AY202" s="62"/>
      <c r="AZ202" s="62"/>
      <c r="BA202" s="62"/>
      <c r="BB202" s="62"/>
      <c r="BC202" s="62"/>
      <c r="BD202" s="62"/>
      <c r="BE202" s="62"/>
      <c r="BF202" s="62"/>
      <c r="BG202" s="62"/>
      <c r="BH202" s="62"/>
      <c r="BI202" s="62"/>
      <c r="BJ202" s="62"/>
      <c r="BK202" s="62"/>
      <c r="BL202" s="62"/>
      <c r="BM202" s="62"/>
      <c r="BN202" s="62"/>
      <c r="BO202" s="62"/>
      <c r="BP202" s="62"/>
      <c r="BQ202" s="62"/>
      <c r="BR202" s="62"/>
      <c r="BS202" s="62"/>
    </row>
    <row r="203" spans="1:71" hidden="1" x14ac:dyDescent="0.25">
      <c r="A203" s="70"/>
      <c r="B203" s="136"/>
      <c r="C203" s="113"/>
      <c r="D203" s="113"/>
      <c r="E203" s="113"/>
      <c r="F203" s="113"/>
    </row>
    <row r="204" spans="1:71" ht="20.25" customHeight="1" x14ac:dyDescent="0.25">
      <c r="A204" s="97" t="s">
        <v>88</v>
      </c>
      <c r="B204" s="54"/>
      <c r="C204" s="113"/>
      <c r="D204" s="113"/>
      <c r="E204" s="113"/>
      <c r="F204" s="113"/>
    </row>
    <row r="205" spans="1:71" x14ac:dyDescent="0.25">
      <c r="A205" s="51" t="s">
        <v>4</v>
      </c>
      <c r="B205" s="54"/>
      <c r="C205" s="113"/>
      <c r="D205" s="113"/>
      <c r="E205" s="113"/>
      <c r="F205" s="113"/>
    </row>
    <row r="206" spans="1:71" x14ac:dyDescent="0.25">
      <c r="A206" s="35" t="s">
        <v>11</v>
      </c>
      <c r="B206" s="55">
        <v>340</v>
      </c>
      <c r="C206" s="113">
        <v>2750</v>
      </c>
      <c r="D206" s="56">
        <v>8.9</v>
      </c>
      <c r="E206" s="113">
        <f t="shared" ref="E206:E222" si="19">ROUND(F206/B206,0)</f>
        <v>72</v>
      </c>
      <c r="F206" s="113">
        <f t="shared" ref="F206:F222" si="20">ROUND(C206*D206,0)</f>
        <v>24475</v>
      </c>
    </row>
    <row r="207" spans="1:71" x14ac:dyDescent="0.25">
      <c r="A207" s="35" t="s">
        <v>46</v>
      </c>
      <c r="B207" s="55">
        <v>340</v>
      </c>
      <c r="C207" s="113">
        <v>1010</v>
      </c>
      <c r="D207" s="56">
        <v>10.5</v>
      </c>
      <c r="E207" s="113">
        <f t="shared" si="19"/>
        <v>31</v>
      </c>
      <c r="F207" s="113">
        <f t="shared" si="20"/>
        <v>10605</v>
      </c>
    </row>
    <row r="208" spans="1:71" x14ac:dyDescent="0.25">
      <c r="A208" s="35" t="s">
        <v>95</v>
      </c>
      <c r="B208" s="55">
        <v>340</v>
      </c>
      <c r="C208" s="113">
        <v>65</v>
      </c>
      <c r="D208" s="56">
        <v>11.5</v>
      </c>
      <c r="E208" s="113">
        <f t="shared" si="19"/>
        <v>2</v>
      </c>
      <c r="F208" s="113">
        <f t="shared" si="20"/>
        <v>748</v>
      </c>
    </row>
    <row r="209" spans="1:6" x14ac:dyDescent="0.25">
      <c r="A209" s="35" t="s">
        <v>37</v>
      </c>
      <c r="B209" s="55">
        <v>340</v>
      </c>
      <c r="C209" s="113">
        <v>780</v>
      </c>
      <c r="D209" s="56">
        <v>10.199999999999999</v>
      </c>
      <c r="E209" s="113">
        <f t="shared" si="19"/>
        <v>23</v>
      </c>
      <c r="F209" s="113">
        <f t="shared" si="20"/>
        <v>7956</v>
      </c>
    </row>
    <row r="210" spans="1:6" x14ac:dyDescent="0.25">
      <c r="A210" s="35" t="s">
        <v>36</v>
      </c>
      <c r="B210" s="55">
        <v>340</v>
      </c>
      <c r="C210" s="113">
        <v>1545</v>
      </c>
      <c r="D210" s="56">
        <v>10.5</v>
      </c>
      <c r="E210" s="113">
        <f t="shared" si="19"/>
        <v>48</v>
      </c>
      <c r="F210" s="113">
        <f t="shared" si="20"/>
        <v>16223</v>
      </c>
    </row>
    <row r="211" spans="1:6" x14ac:dyDescent="0.25">
      <c r="A211" s="35" t="s">
        <v>59</v>
      </c>
      <c r="B211" s="55">
        <v>340</v>
      </c>
      <c r="C211" s="113">
        <v>260</v>
      </c>
      <c r="D211" s="56">
        <v>11.5</v>
      </c>
      <c r="E211" s="113">
        <f t="shared" si="19"/>
        <v>9</v>
      </c>
      <c r="F211" s="113">
        <f t="shared" si="20"/>
        <v>2990</v>
      </c>
    </row>
    <row r="212" spans="1:6" x14ac:dyDescent="0.25">
      <c r="A212" s="35" t="s">
        <v>47</v>
      </c>
      <c r="B212" s="55">
        <v>340</v>
      </c>
      <c r="C212" s="113">
        <v>240</v>
      </c>
      <c r="D212" s="56">
        <v>12</v>
      </c>
      <c r="E212" s="113">
        <f t="shared" si="19"/>
        <v>8</v>
      </c>
      <c r="F212" s="113">
        <f t="shared" si="20"/>
        <v>2880</v>
      </c>
    </row>
    <row r="213" spans="1:6" x14ac:dyDescent="0.25">
      <c r="A213" s="35" t="s">
        <v>57</v>
      </c>
      <c r="B213" s="55">
        <v>340</v>
      </c>
      <c r="C213" s="113">
        <v>1517</v>
      </c>
      <c r="D213" s="56">
        <v>8.5</v>
      </c>
      <c r="E213" s="113">
        <f t="shared" si="19"/>
        <v>38</v>
      </c>
      <c r="F213" s="113">
        <f t="shared" si="20"/>
        <v>12895</v>
      </c>
    </row>
    <row r="214" spans="1:6" x14ac:dyDescent="0.25">
      <c r="A214" s="35" t="s">
        <v>96</v>
      </c>
      <c r="B214" s="55">
        <v>340</v>
      </c>
      <c r="C214" s="113">
        <v>700</v>
      </c>
      <c r="D214" s="56">
        <v>7.5</v>
      </c>
      <c r="E214" s="113">
        <f t="shared" si="19"/>
        <v>15</v>
      </c>
      <c r="F214" s="113">
        <f t="shared" si="20"/>
        <v>5250</v>
      </c>
    </row>
    <row r="215" spans="1:6" ht="15" customHeight="1" x14ac:dyDescent="0.25">
      <c r="A215" s="35" t="s">
        <v>58</v>
      </c>
      <c r="B215" s="55">
        <v>340</v>
      </c>
      <c r="C215" s="113">
        <v>1060</v>
      </c>
      <c r="D215" s="56">
        <v>12.4</v>
      </c>
      <c r="E215" s="113">
        <f t="shared" si="19"/>
        <v>39</v>
      </c>
      <c r="F215" s="113">
        <f t="shared" si="20"/>
        <v>13144</v>
      </c>
    </row>
    <row r="216" spans="1:6" x14ac:dyDescent="0.25">
      <c r="A216" s="35" t="s">
        <v>40</v>
      </c>
      <c r="B216" s="55">
        <v>340</v>
      </c>
      <c r="C216" s="113">
        <v>290</v>
      </c>
      <c r="D216" s="56">
        <v>13</v>
      </c>
      <c r="E216" s="113">
        <f t="shared" si="19"/>
        <v>11</v>
      </c>
      <c r="F216" s="113">
        <f t="shared" si="20"/>
        <v>3770</v>
      </c>
    </row>
    <row r="217" spans="1:6" x14ac:dyDescent="0.25">
      <c r="A217" s="35" t="s">
        <v>48</v>
      </c>
      <c r="B217" s="55">
        <v>340</v>
      </c>
      <c r="C217" s="113">
        <v>945</v>
      </c>
      <c r="D217" s="56">
        <v>10</v>
      </c>
      <c r="E217" s="113">
        <f t="shared" si="19"/>
        <v>28</v>
      </c>
      <c r="F217" s="113">
        <f t="shared" si="20"/>
        <v>9450</v>
      </c>
    </row>
    <row r="218" spans="1:6" ht="30.75" customHeight="1" x14ac:dyDescent="0.25">
      <c r="A218" s="57" t="s">
        <v>101</v>
      </c>
      <c r="B218" s="55">
        <v>320</v>
      </c>
      <c r="C218" s="113">
        <v>140</v>
      </c>
      <c r="D218" s="191">
        <v>11</v>
      </c>
      <c r="E218" s="113">
        <f t="shared" si="19"/>
        <v>5</v>
      </c>
      <c r="F218" s="113">
        <f t="shared" si="20"/>
        <v>1540</v>
      </c>
    </row>
    <row r="219" spans="1:6" x14ac:dyDescent="0.25">
      <c r="A219" s="35" t="s">
        <v>49</v>
      </c>
      <c r="B219" s="55">
        <v>300</v>
      </c>
      <c r="C219" s="113">
        <v>1850</v>
      </c>
      <c r="D219" s="56">
        <v>6.3</v>
      </c>
      <c r="E219" s="113">
        <f t="shared" si="19"/>
        <v>39</v>
      </c>
      <c r="F219" s="113">
        <f t="shared" si="20"/>
        <v>11655</v>
      </c>
    </row>
    <row r="220" spans="1:6" x14ac:dyDescent="0.25">
      <c r="A220" s="35" t="s">
        <v>24</v>
      </c>
      <c r="B220" s="38">
        <v>340</v>
      </c>
      <c r="C220" s="113">
        <v>1350</v>
      </c>
      <c r="D220" s="192">
        <v>7.7</v>
      </c>
      <c r="E220" s="113">
        <f t="shared" si="19"/>
        <v>31</v>
      </c>
      <c r="F220" s="113">
        <f t="shared" si="20"/>
        <v>10395</v>
      </c>
    </row>
    <row r="221" spans="1:6" x14ac:dyDescent="0.25">
      <c r="A221" s="11" t="s">
        <v>173</v>
      </c>
      <c r="B221" s="9">
        <v>300</v>
      </c>
      <c r="C221" s="113">
        <v>130</v>
      </c>
      <c r="D221" s="13">
        <v>9.5</v>
      </c>
      <c r="E221" s="113">
        <f t="shared" si="19"/>
        <v>4</v>
      </c>
      <c r="F221" s="113">
        <f t="shared" si="20"/>
        <v>1235</v>
      </c>
    </row>
    <row r="222" spans="1:6" x14ac:dyDescent="0.25">
      <c r="A222" s="11" t="s">
        <v>131</v>
      </c>
      <c r="B222" s="9">
        <v>340</v>
      </c>
      <c r="C222" s="113"/>
      <c r="D222" s="257">
        <v>16.5</v>
      </c>
      <c r="E222" s="113">
        <f t="shared" si="19"/>
        <v>0</v>
      </c>
      <c r="F222" s="113">
        <f t="shared" si="20"/>
        <v>0</v>
      </c>
    </row>
    <row r="223" spans="1:6" s="36" customFormat="1" ht="14.25" x14ac:dyDescent="0.2">
      <c r="A223" s="40" t="s">
        <v>5</v>
      </c>
      <c r="B223" s="58"/>
      <c r="C223" s="104">
        <f>SUM(C206:C222)</f>
        <v>14632</v>
      </c>
      <c r="D223" s="125">
        <f>F223/C223</f>
        <v>9.2407736468015305</v>
      </c>
      <c r="E223" s="104">
        <f>SUM(E206:E222)</f>
        <v>403</v>
      </c>
      <c r="F223" s="104">
        <f>SUM(F206:F222)</f>
        <v>135211</v>
      </c>
    </row>
    <row r="224" spans="1:6" s="36" customFormat="1" ht="16.5" customHeight="1" x14ac:dyDescent="0.25">
      <c r="A224" s="35" t="s">
        <v>188</v>
      </c>
      <c r="B224" s="38">
        <v>350</v>
      </c>
      <c r="C224" s="142"/>
      <c r="D224" s="89"/>
      <c r="E224" s="113"/>
      <c r="F224" s="113"/>
    </row>
    <row r="225" spans="1:6" s="36" customFormat="1" ht="16.5" customHeight="1" x14ac:dyDescent="0.25">
      <c r="A225" s="90" t="s">
        <v>189</v>
      </c>
      <c r="B225" s="38"/>
      <c r="C225" s="143">
        <f t="shared" ref="C225" si="21">C223+C224</f>
        <v>14632</v>
      </c>
      <c r="D225" s="247"/>
      <c r="E225" s="143">
        <f>E223</f>
        <v>403</v>
      </c>
      <c r="F225" s="143">
        <f>F223</f>
        <v>135211</v>
      </c>
    </row>
    <row r="226" spans="1:6" s="45" customFormat="1" ht="18.75" customHeight="1" x14ac:dyDescent="0.25">
      <c r="A226" s="16" t="s">
        <v>214</v>
      </c>
      <c r="B226" s="16"/>
      <c r="C226" s="290"/>
      <c r="D226" s="83"/>
      <c r="E226" s="83"/>
      <c r="F226" s="83"/>
    </row>
    <row r="227" spans="1:6" s="45" customFormat="1" x14ac:dyDescent="0.25">
      <c r="A227" s="17" t="s">
        <v>113</v>
      </c>
      <c r="B227" s="80"/>
      <c r="C227" s="83">
        <f>SUM(C228,C229,C230,C231)</f>
        <v>35500</v>
      </c>
      <c r="D227" s="83"/>
      <c r="E227" s="83"/>
      <c r="F227" s="83"/>
    </row>
    <row r="228" spans="1:6" s="45" customFormat="1" x14ac:dyDescent="0.25">
      <c r="A228" s="157" t="s">
        <v>215</v>
      </c>
      <c r="B228" s="80"/>
      <c r="C228" s="83"/>
      <c r="D228" s="83"/>
      <c r="E228" s="83"/>
      <c r="F228" s="83"/>
    </row>
    <row r="229" spans="1:6" s="45" customFormat="1" ht="17.25" customHeight="1" x14ac:dyDescent="0.25">
      <c r="A229" s="157" t="s">
        <v>216</v>
      </c>
      <c r="B229" s="80"/>
      <c r="C229" s="113">
        <v>14500</v>
      </c>
      <c r="D229" s="83"/>
      <c r="E229" s="83"/>
      <c r="F229" s="83"/>
    </row>
    <row r="230" spans="1:6" s="45" customFormat="1" ht="30" x14ac:dyDescent="0.25">
      <c r="A230" s="157" t="s">
        <v>217</v>
      </c>
      <c r="B230" s="80"/>
      <c r="C230" s="113"/>
      <c r="D230" s="83"/>
      <c r="E230" s="83"/>
      <c r="F230" s="83"/>
    </row>
    <row r="231" spans="1:6" s="45" customFormat="1" x14ac:dyDescent="0.25">
      <c r="A231" s="17" t="s">
        <v>218</v>
      </c>
      <c r="B231" s="80"/>
      <c r="C231" s="113">
        <v>21000</v>
      </c>
      <c r="D231" s="83"/>
      <c r="E231" s="83"/>
      <c r="F231" s="83"/>
    </row>
    <row r="232" spans="1:6" s="36" customFormat="1" x14ac:dyDescent="0.25">
      <c r="A232" s="25" t="s">
        <v>111</v>
      </c>
      <c r="B232" s="7"/>
      <c r="C232" s="113">
        <v>103500</v>
      </c>
      <c r="D232" s="113"/>
      <c r="E232" s="113"/>
      <c r="F232" s="113"/>
    </row>
    <row r="233" spans="1:6" s="45" customFormat="1" x14ac:dyDescent="0.25">
      <c r="A233" s="197" t="s">
        <v>141</v>
      </c>
      <c r="B233" s="154"/>
      <c r="C233" s="113"/>
      <c r="D233" s="83"/>
      <c r="E233" s="83"/>
      <c r="F233" s="83"/>
    </row>
    <row r="234" spans="1:6" s="45" customFormat="1" ht="15.75" customHeight="1" x14ac:dyDescent="0.25">
      <c r="A234" s="18" t="s">
        <v>219</v>
      </c>
      <c r="B234" s="137"/>
      <c r="C234" s="80">
        <f>C227+ROUND(C232*3.2,0)</f>
        <v>366700</v>
      </c>
      <c r="D234" s="86"/>
      <c r="E234" s="86"/>
      <c r="F234" s="86"/>
    </row>
    <row r="235" spans="1:6" s="45" customFormat="1" ht="15.75" customHeight="1" x14ac:dyDescent="0.25">
      <c r="A235" s="16" t="s">
        <v>144</v>
      </c>
      <c r="B235" s="7"/>
      <c r="C235" s="113"/>
      <c r="D235" s="86"/>
      <c r="E235" s="86"/>
      <c r="F235" s="86"/>
    </row>
    <row r="236" spans="1:6" s="45" customFormat="1" ht="15.75" customHeight="1" x14ac:dyDescent="0.25">
      <c r="A236" s="17" t="s">
        <v>113</v>
      </c>
      <c r="B236" s="7"/>
      <c r="C236" s="113">
        <f>SUM(C237,C238,C245,C251,C252,C253,C254)</f>
        <v>28575</v>
      </c>
      <c r="D236" s="86"/>
      <c r="E236" s="86"/>
      <c r="F236" s="86"/>
    </row>
    <row r="237" spans="1:6" s="45" customFormat="1" ht="15.75" customHeight="1" x14ac:dyDescent="0.25">
      <c r="A237" s="17" t="s">
        <v>215</v>
      </c>
      <c r="B237" s="7"/>
      <c r="C237" s="113"/>
      <c r="D237" s="86"/>
      <c r="E237" s="86"/>
      <c r="F237" s="86"/>
    </row>
    <row r="238" spans="1:6" s="45" customFormat="1" ht="15.75" customHeight="1" x14ac:dyDescent="0.25">
      <c r="A238" s="157" t="s">
        <v>220</v>
      </c>
      <c r="B238" s="7"/>
      <c r="C238" s="113">
        <f>C239+C240+C241+C243</f>
        <v>20075</v>
      </c>
      <c r="D238" s="86"/>
      <c r="E238" s="86"/>
      <c r="F238" s="86"/>
    </row>
    <row r="239" spans="1:6" s="45" customFormat="1" ht="19.5" customHeight="1" x14ac:dyDescent="0.25">
      <c r="A239" s="270" t="s">
        <v>221</v>
      </c>
      <c r="B239" s="7"/>
      <c r="C239" s="83">
        <v>15442</v>
      </c>
      <c r="D239" s="86"/>
      <c r="E239" s="86"/>
      <c r="F239" s="86"/>
    </row>
    <row r="240" spans="1:6" s="45" customFormat="1" ht="15.75" customHeight="1" x14ac:dyDescent="0.25">
      <c r="A240" s="270" t="s">
        <v>222</v>
      </c>
      <c r="B240" s="7"/>
      <c r="C240" s="83">
        <v>4633</v>
      </c>
      <c r="D240" s="86"/>
      <c r="E240" s="86"/>
      <c r="F240" s="86"/>
    </row>
    <row r="241" spans="1:6" s="45" customFormat="1" ht="30.75" customHeight="1" x14ac:dyDescent="0.25">
      <c r="A241" s="270" t="s">
        <v>223</v>
      </c>
      <c r="B241" s="7"/>
      <c r="C241" s="83"/>
      <c r="D241" s="86"/>
      <c r="E241" s="86"/>
      <c r="F241" s="86"/>
    </row>
    <row r="242" spans="1:6" s="45" customFormat="1" x14ac:dyDescent="0.25">
      <c r="A242" s="270" t="s">
        <v>224</v>
      </c>
      <c r="B242" s="7"/>
      <c r="C242" s="83"/>
      <c r="D242" s="86"/>
      <c r="E242" s="86"/>
      <c r="F242" s="86"/>
    </row>
    <row r="243" spans="1:6" s="45" customFormat="1" ht="30" x14ac:dyDescent="0.25">
      <c r="A243" s="270" t="s">
        <v>225</v>
      </c>
      <c r="B243" s="7"/>
      <c r="C243" s="83"/>
      <c r="D243" s="86"/>
      <c r="E243" s="86"/>
      <c r="F243" s="86"/>
    </row>
    <row r="244" spans="1:6" s="45" customFormat="1" x14ac:dyDescent="0.25">
      <c r="A244" s="270" t="s">
        <v>224</v>
      </c>
      <c r="B244" s="7"/>
      <c r="C244" s="140"/>
      <c r="D244" s="86"/>
      <c r="E244" s="86"/>
      <c r="F244" s="86"/>
    </row>
    <row r="245" spans="1:6" s="45" customFormat="1" ht="30" customHeight="1" x14ac:dyDescent="0.25">
      <c r="A245" s="157" t="s">
        <v>226</v>
      </c>
      <c r="B245" s="7"/>
      <c r="C245" s="113">
        <f>SUM(C246,C247,C249)</f>
        <v>8000</v>
      </c>
      <c r="D245" s="86"/>
      <c r="E245" s="86"/>
      <c r="F245" s="86"/>
    </row>
    <row r="246" spans="1:6" s="45" customFormat="1" ht="30" x14ac:dyDescent="0.25">
      <c r="A246" s="270" t="s">
        <v>227</v>
      </c>
      <c r="B246" s="7"/>
      <c r="C246" s="113">
        <v>8000</v>
      </c>
      <c r="D246" s="86"/>
      <c r="E246" s="86"/>
      <c r="F246" s="86"/>
    </row>
    <row r="247" spans="1:6" s="45" customFormat="1" ht="45" x14ac:dyDescent="0.25">
      <c r="A247" s="270" t="s">
        <v>228</v>
      </c>
      <c r="B247" s="7"/>
      <c r="C247" s="135"/>
      <c r="D247" s="86"/>
      <c r="E247" s="86"/>
      <c r="F247" s="86"/>
    </row>
    <row r="248" spans="1:6" s="45" customFormat="1" x14ac:dyDescent="0.25">
      <c r="A248" s="270" t="s">
        <v>224</v>
      </c>
      <c r="B248" s="7"/>
      <c r="C248" s="135"/>
      <c r="D248" s="86"/>
      <c r="E248" s="86"/>
      <c r="F248" s="86"/>
    </row>
    <row r="249" spans="1:6" s="45" customFormat="1" ht="45" x14ac:dyDescent="0.25">
      <c r="A249" s="270" t="s">
        <v>229</v>
      </c>
      <c r="B249" s="7"/>
      <c r="C249" s="135"/>
      <c r="D249" s="86"/>
      <c r="E249" s="86"/>
      <c r="F249" s="86"/>
    </row>
    <row r="250" spans="1:6" s="45" customFormat="1" x14ac:dyDescent="0.25">
      <c r="A250" s="270" t="s">
        <v>224</v>
      </c>
      <c r="B250" s="7"/>
      <c r="C250" s="135"/>
      <c r="D250" s="86"/>
      <c r="E250" s="86"/>
      <c r="F250" s="86"/>
    </row>
    <row r="251" spans="1:6" s="45" customFormat="1" ht="31.5" customHeight="1" x14ac:dyDescent="0.25">
      <c r="A251" s="157" t="s">
        <v>230</v>
      </c>
      <c r="B251" s="7"/>
      <c r="C251" s="113">
        <v>500</v>
      </c>
      <c r="D251" s="86"/>
      <c r="E251" s="86"/>
      <c r="F251" s="86"/>
    </row>
    <row r="252" spans="1:6" s="45" customFormat="1" ht="30" x14ac:dyDescent="0.25">
      <c r="A252" s="17" t="s">
        <v>231</v>
      </c>
      <c r="B252" s="7"/>
      <c r="C252" s="113"/>
      <c r="D252" s="86"/>
      <c r="E252" s="86"/>
      <c r="F252" s="86"/>
    </row>
    <row r="253" spans="1:6" s="45" customFormat="1" ht="15.75" customHeight="1" x14ac:dyDescent="0.25">
      <c r="A253" s="157" t="s">
        <v>232</v>
      </c>
      <c r="B253" s="7"/>
      <c r="C253" s="113"/>
      <c r="D253" s="86"/>
      <c r="E253" s="86"/>
      <c r="F253" s="86"/>
    </row>
    <row r="254" spans="1:6" s="45" customFormat="1" ht="15.75" customHeight="1" x14ac:dyDescent="0.25">
      <c r="A254" s="17" t="s">
        <v>233</v>
      </c>
      <c r="B254" s="7"/>
      <c r="C254" s="113"/>
      <c r="D254" s="86"/>
      <c r="E254" s="86"/>
      <c r="F254" s="86"/>
    </row>
    <row r="255" spans="1:6" s="45" customFormat="1" x14ac:dyDescent="0.25">
      <c r="A255" s="25" t="s">
        <v>111</v>
      </c>
      <c r="B255" s="80"/>
      <c r="C255" s="83"/>
      <c r="D255" s="86"/>
      <c r="E255" s="86"/>
      <c r="F255" s="86"/>
    </row>
    <row r="256" spans="1:6" s="45" customFormat="1" x14ac:dyDescent="0.25">
      <c r="A256" s="197" t="s">
        <v>141</v>
      </c>
      <c r="B256" s="80"/>
      <c r="C256" s="140"/>
      <c r="D256" s="86"/>
      <c r="E256" s="86"/>
      <c r="F256" s="86"/>
    </row>
    <row r="257" spans="1:6" s="36" customFormat="1" ht="30" x14ac:dyDescent="0.25">
      <c r="A257" s="25" t="s">
        <v>112</v>
      </c>
      <c r="B257" s="103"/>
      <c r="C257" s="113">
        <v>35558</v>
      </c>
      <c r="D257" s="113"/>
      <c r="E257" s="113"/>
      <c r="F257" s="113"/>
    </row>
    <row r="258" spans="1:6" s="45" customFormat="1" ht="15.75" customHeight="1" x14ac:dyDescent="0.25">
      <c r="A258" s="25" t="s">
        <v>234</v>
      </c>
      <c r="B258" s="7"/>
      <c r="C258" s="113">
        <v>15000</v>
      </c>
      <c r="D258" s="86"/>
      <c r="E258" s="86"/>
      <c r="F258" s="86"/>
    </row>
    <row r="259" spans="1:6" s="45" customFormat="1" x14ac:dyDescent="0.25">
      <c r="A259" s="269" t="s">
        <v>235</v>
      </c>
      <c r="B259" s="7"/>
      <c r="C259" s="113">
        <v>7800</v>
      </c>
      <c r="D259" s="86"/>
      <c r="E259" s="86"/>
      <c r="F259" s="86"/>
    </row>
    <row r="260" spans="1:6" s="45" customFormat="1" x14ac:dyDescent="0.25">
      <c r="A260" s="15" t="s">
        <v>143</v>
      </c>
      <c r="B260" s="7"/>
      <c r="C260" s="104">
        <f>C236+ROUND(C255*3.2,0)+C257</f>
        <v>64133</v>
      </c>
      <c r="D260" s="86"/>
      <c r="E260" s="86"/>
      <c r="F260" s="86"/>
    </row>
    <row r="261" spans="1:6" s="45" customFormat="1" x14ac:dyDescent="0.25">
      <c r="A261" s="311" t="s">
        <v>142</v>
      </c>
      <c r="B261" s="7"/>
      <c r="C261" s="104">
        <f>SUM(C234,C260)</f>
        <v>430833</v>
      </c>
      <c r="D261" s="86"/>
      <c r="E261" s="86"/>
      <c r="F261" s="86"/>
    </row>
    <row r="262" spans="1:6" s="45" customFormat="1" ht="15.75" x14ac:dyDescent="0.25">
      <c r="A262" s="331" t="s">
        <v>114</v>
      </c>
      <c r="B262" s="7"/>
      <c r="C262" s="104"/>
      <c r="D262" s="312"/>
      <c r="E262" s="312"/>
      <c r="F262" s="312"/>
    </row>
    <row r="263" spans="1:6" s="45" customFormat="1" x14ac:dyDescent="0.25">
      <c r="A263" s="332" t="s">
        <v>19</v>
      </c>
      <c r="B263" s="7"/>
      <c r="C263" s="113">
        <v>1000</v>
      </c>
      <c r="D263" s="312"/>
      <c r="E263" s="312"/>
      <c r="F263" s="312"/>
    </row>
    <row r="264" spans="1:6" s="45" customFormat="1" ht="30" x14ac:dyDescent="0.25">
      <c r="A264" s="333" t="s">
        <v>154</v>
      </c>
      <c r="B264" s="7"/>
      <c r="C264" s="113">
        <v>200</v>
      </c>
      <c r="D264" s="312"/>
      <c r="E264" s="312"/>
      <c r="F264" s="312"/>
    </row>
    <row r="265" spans="1:6" s="45" customFormat="1" x14ac:dyDescent="0.25">
      <c r="A265" s="332" t="s">
        <v>32</v>
      </c>
      <c r="B265" s="7"/>
      <c r="C265" s="113">
        <v>2300</v>
      </c>
      <c r="D265" s="312"/>
      <c r="E265" s="312"/>
      <c r="F265" s="312"/>
    </row>
    <row r="266" spans="1:6" s="45" customFormat="1" x14ac:dyDescent="0.25">
      <c r="A266" s="332" t="s">
        <v>115</v>
      </c>
      <c r="B266" s="7"/>
      <c r="C266" s="113">
        <v>400</v>
      </c>
      <c r="D266" s="312"/>
      <c r="E266" s="312"/>
      <c r="F266" s="312"/>
    </row>
    <row r="267" spans="1:6" s="36" customFormat="1" ht="15.75" x14ac:dyDescent="0.25">
      <c r="A267" s="158" t="s">
        <v>7</v>
      </c>
      <c r="B267" s="58"/>
      <c r="C267" s="113"/>
      <c r="D267" s="113"/>
      <c r="E267" s="113"/>
      <c r="F267" s="113"/>
    </row>
    <row r="268" spans="1:6" s="36" customFormat="1" x14ac:dyDescent="0.25">
      <c r="A268" s="21" t="s">
        <v>132</v>
      </c>
      <c r="B268" s="58"/>
      <c r="C268" s="113"/>
      <c r="D268" s="113"/>
      <c r="E268" s="113"/>
      <c r="F268" s="113"/>
    </row>
    <row r="269" spans="1:6" s="36" customFormat="1" x14ac:dyDescent="0.25">
      <c r="A269" s="66" t="s">
        <v>96</v>
      </c>
      <c r="B269" s="69">
        <v>300</v>
      </c>
      <c r="C269" s="113">
        <v>135</v>
      </c>
      <c r="D269" s="192">
        <v>7</v>
      </c>
      <c r="E269" s="113">
        <f>ROUND(F269/B269,0)</f>
        <v>3</v>
      </c>
      <c r="F269" s="113">
        <f>ROUND(C269*D269,0)</f>
        <v>945</v>
      </c>
    </row>
    <row r="270" spans="1:6" s="36" customFormat="1" x14ac:dyDescent="0.25">
      <c r="A270" s="66" t="s">
        <v>11</v>
      </c>
      <c r="B270" s="69">
        <v>300</v>
      </c>
      <c r="C270" s="113">
        <v>80</v>
      </c>
      <c r="D270" s="193">
        <v>8.9</v>
      </c>
      <c r="E270" s="113">
        <f>ROUND(F270/B270,0)</f>
        <v>2</v>
      </c>
      <c r="F270" s="113">
        <f>ROUND(C270*D270,0)</f>
        <v>712</v>
      </c>
    </row>
    <row r="271" spans="1:6" s="36" customFormat="1" x14ac:dyDescent="0.25">
      <c r="A271" s="66" t="s">
        <v>21</v>
      </c>
      <c r="B271" s="69">
        <v>300</v>
      </c>
      <c r="C271" s="113">
        <v>55</v>
      </c>
      <c r="D271" s="193">
        <v>11</v>
      </c>
      <c r="E271" s="113">
        <f>ROUND(F271/B271,0)</f>
        <v>2</v>
      </c>
      <c r="F271" s="113">
        <f>ROUND(C271*D271,0)</f>
        <v>605</v>
      </c>
    </row>
    <row r="272" spans="1:6" s="36" customFormat="1" x14ac:dyDescent="0.25">
      <c r="A272" s="66" t="s">
        <v>58</v>
      </c>
      <c r="B272" s="69">
        <v>300</v>
      </c>
      <c r="C272" s="113">
        <v>90</v>
      </c>
      <c r="D272" s="193">
        <v>11</v>
      </c>
      <c r="E272" s="113">
        <f>ROUND(F272/B272,0)</f>
        <v>3</v>
      </c>
      <c r="F272" s="113">
        <f>ROUND(C272*D272,0)</f>
        <v>990</v>
      </c>
    </row>
    <row r="273" spans="1:71" s="36" customFormat="1" ht="16.5" customHeight="1" x14ac:dyDescent="0.25">
      <c r="A273" s="92" t="s">
        <v>9</v>
      </c>
      <c r="B273" s="146"/>
      <c r="C273" s="123">
        <f>SUM(C269:C272)</f>
        <v>360</v>
      </c>
      <c r="D273" s="125">
        <f>F273/C273</f>
        <v>9.0333333333333332</v>
      </c>
      <c r="E273" s="123">
        <f>SUM(E269:E272)</f>
        <v>10</v>
      </c>
      <c r="F273" s="123">
        <f>SUM(F269:F272)</f>
        <v>3252</v>
      </c>
    </row>
    <row r="274" spans="1:71" s="36" customFormat="1" x14ac:dyDescent="0.25">
      <c r="A274" s="21" t="s">
        <v>74</v>
      </c>
      <c r="B274" s="146"/>
      <c r="C274" s="123"/>
      <c r="D274" s="127"/>
      <c r="E274" s="123"/>
      <c r="F274" s="123"/>
    </row>
    <row r="275" spans="1:71" s="36" customFormat="1" x14ac:dyDescent="0.25">
      <c r="A275" s="512" t="s">
        <v>326</v>
      </c>
      <c r="B275" s="55">
        <v>240</v>
      </c>
      <c r="C275" s="113">
        <v>9</v>
      </c>
      <c r="D275" s="56">
        <v>8</v>
      </c>
      <c r="E275" s="113">
        <f>ROUND(F275/B275,0)</f>
        <v>0</v>
      </c>
      <c r="F275" s="113">
        <f>ROUND(C275*D275,0)</f>
        <v>72</v>
      </c>
    </row>
    <row r="276" spans="1:71" s="36" customFormat="1" x14ac:dyDescent="0.25">
      <c r="A276" s="160" t="s">
        <v>21</v>
      </c>
      <c r="B276" s="55">
        <v>240</v>
      </c>
      <c r="C276" s="113">
        <v>194</v>
      </c>
      <c r="D276" s="56">
        <v>8</v>
      </c>
      <c r="E276" s="113">
        <f t="shared" ref="E276:E280" si="22">ROUND(F276/B276,0)</f>
        <v>6</v>
      </c>
      <c r="F276" s="113">
        <f t="shared" ref="F276:F280" si="23">ROUND(C276*D276,0)</f>
        <v>1552</v>
      </c>
    </row>
    <row r="277" spans="1:71" s="36" customFormat="1" x14ac:dyDescent="0.25">
      <c r="A277" s="160" t="s">
        <v>22</v>
      </c>
      <c r="B277" s="55">
        <v>240</v>
      </c>
      <c r="C277" s="113">
        <v>829</v>
      </c>
      <c r="D277" s="56">
        <v>8</v>
      </c>
      <c r="E277" s="113">
        <f t="shared" si="22"/>
        <v>28</v>
      </c>
      <c r="F277" s="113">
        <f t="shared" si="23"/>
        <v>6632</v>
      </c>
    </row>
    <row r="278" spans="1:71" s="36" customFormat="1" x14ac:dyDescent="0.25">
      <c r="A278" s="160" t="s">
        <v>57</v>
      </c>
      <c r="B278" s="55">
        <v>240</v>
      </c>
      <c r="C278" s="113">
        <v>513</v>
      </c>
      <c r="D278" s="56">
        <v>8</v>
      </c>
      <c r="E278" s="113">
        <f t="shared" si="22"/>
        <v>17</v>
      </c>
      <c r="F278" s="113">
        <f t="shared" si="23"/>
        <v>4104</v>
      </c>
    </row>
    <row r="279" spans="1:71" s="36" customFormat="1" x14ac:dyDescent="0.25">
      <c r="A279" s="160" t="s">
        <v>14</v>
      </c>
      <c r="B279" s="55">
        <v>240</v>
      </c>
      <c r="C279" s="113">
        <v>43</v>
      </c>
      <c r="D279" s="56">
        <v>8</v>
      </c>
      <c r="E279" s="113">
        <f t="shared" si="22"/>
        <v>1</v>
      </c>
      <c r="F279" s="113">
        <f t="shared" si="23"/>
        <v>344</v>
      </c>
    </row>
    <row r="280" spans="1:71" s="36" customFormat="1" x14ac:dyDescent="0.25">
      <c r="A280" s="160" t="s">
        <v>35</v>
      </c>
      <c r="B280" s="55">
        <v>240</v>
      </c>
      <c r="C280" s="113">
        <v>192</v>
      </c>
      <c r="D280" s="56">
        <v>8</v>
      </c>
      <c r="E280" s="113">
        <f t="shared" si="22"/>
        <v>6</v>
      </c>
      <c r="F280" s="113">
        <f t="shared" si="23"/>
        <v>1536</v>
      </c>
    </row>
    <row r="281" spans="1:71" s="36" customFormat="1" ht="15.75" customHeight="1" x14ac:dyDescent="0.25">
      <c r="A281" s="92" t="s">
        <v>134</v>
      </c>
      <c r="B281" s="55"/>
      <c r="C281" s="123">
        <f>SUM(C275:C280)</f>
        <v>1780</v>
      </c>
      <c r="D281" s="167">
        <f>D275</f>
        <v>8</v>
      </c>
      <c r="E281" s="123">
        <f>SUM(E275:E280)</f>
        <v>58</v>
      </c>
      <c r="F281" s="123">
        <f>SUM(F275:F280)</f>
        <v>14240</v>
      </c>
    </row>
    <row r="282" spans="1:71" s="36" customFormat="1" ht="17.25" customHeight="1" x14ac:dyDescent="0.2">
      <c r="A282" s="23" t="s">
        <v>109</v>
      </c>
      <c r="B282" s="58"/>
      <c r="C282" s="104">
        <f>C273+C281</f>
        <v>2140</v>
      </c>
      <c r="D282" s="125">
        <f>F282/C282</f>
        <v>8.1738317757009344</v>
      </c>
      <c r="E282" s="104">
        <f>E273+E281</f>
        <v>68</v>
      </c>
      <c r="F282" s="104">
        <f>F273+F281</f>
        <v>17492</v>
      </c>
    </row>
    <row r="283" spans="1:71" s="71" customFormat="1" ht="14.25" x14ac:dyDescent="0.2">
      <c r="A283" s="43" t="s">
        <v>10</v>
      </c>
      <c r="B283" s="60"/>
      <c r="C283" s="60"/>
      <c r="D283" s="60"/>
      <c r="E283" s="60"/>
      <c r="F283" s="60"/>
      <c r="G283" s="36"/>
      <c r="H283" s="36"/>
      <c r="I283" s="36"/>
      <c r="J283" s="36"/>
      <c r="K283" s="36"/>
      <c r="L283" s="36"/>
      <c r="M283" s="36"/>
      <c r="N283" s="36"/>
      <c r="O283" s="36"/>
      <c r="P283" s="36"/>
      <c r="Q283" s="36"/>
      <c r="R283" s="36"/>
      <c r="S283" s="36"/>
      <c r="T283" s="36"/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F283" s="36"/>
      <c r="AG283" s="36"/>
      <c r="AH283" s="36"/>
      <c r="AI283" s="36"/>
      <c r="AJ283" s="36"/>
      <c r="AK283" s="36"/>
      <c r="AL283" s="36"/>
      <c r="AM283" s="36"/>
      <c r="AN283" s="36"/>
      <c r="AO283" s="36"/>
      <c r="AP283" s="36"/>
      <c r="AQ283" s="36"/>
      <c r="AR283" s="36"/>
      <c r="AS283" s="36"/>
      <c r="AT283" s="36"/>
      <c r="AU283" s="36"/>
      <c r="AV283" s="36"/>
      <c r="AW283" s="36"/>
      <c r="AX283" s="36"/>
      <c r="AY283" s="36"/>
      <c r="AZ283" s="36"/>
      <c r="BA283" s="36"/>
      <c r="BB283" s="36"/>
      <c r="BC283" s="36"/>
      <c r="BD283" s="36"/>
      <c r="BE283" s="36"/>
      <c r="BF283" s="36"/>
      <c r="BG283" s="36"/>
      <c r="BH283" s="36"/>
      <c r="BI283" s="36"/>
      <c r="BJ283" s="36"/>
      <c r="BK283" s="36"/>
      <c r="BL283" s="36"/>
      <c r="BM283" s="36"/>
      <c r="BN283" s="36"/>
      <c r="BO283" s="36"/>
      <c r="BP283" s="36"/>
      <c r="BQ283" s="36"/>
      <c r="BR283" s="36"/>
      <c r="BS283" s="36"/>
    </row>
    <row r="284" spans="1:71" hidden="1" x14ac:dyDescent="0.25">
      <c r="A284" s="194"/>
      <c r="B284" s="64"/>
      <c r="C284" s="113"/>
      <c r="D284" s="113"/>
      <c r="E284" s="113"/>
      <c r="F284" s="113"/>
      <c r="G284" s="36"/>
      <c r="H284" s="36"/>
      <c r="I284" s="36"/>
      <c r="J284" s="36"/>
      <c r="K284" s="36"/>
      <c r="L284" s="36"/>
      <c r="M284" s="36"/>
      <c r="N284" s="36"/>
      <c r="O284" s="36"/>
      <c r="P284" s="36"/>
      <c r="Q284" s="36"/>
      <c r="R284" s="36"/>
      <c r="S284" s="36"/>
      <c r="T284" s="36"/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F284" s="36"/>
      <c r="AG284" s="36"/>
      <c r="AH284" s="36"/>
      <c r="AI284" s="36"/>
      <c r="AJ284" s="36"/>
      <c r="AK284" s="36"/>
      <c r="AL284" s="36"/>
      <c r="AM284" s="36"/>
      <c r="AN284" s="36"/>
      <c r="AO284" s="36"/>
      <c r="AP284" s="36"/>
      <c r="AQ284" s="36"/>
      <c r="AR284" s="36"/>
      <c r="AS284" s="36"/>
      <c r="AT284" s="36"/>
      <c r="AU284" s="36"/>
      <c r="AV284" s="36"/>
      <c r="AW284" s="36"/>
      <c r="AX284" s="36"/>
      <c r="AY284" s="36"/>
      <c r="AZ284" s="36"/>
      <c r="BA284" s="36"/>
      <c r="BB284" s="36"/>
      <c r="BC284" s="36"/>
      <c r="BD284" s="36"/>
      <c r="BE284" s="36"/>
      <c r="BF284" s="36"/>
      <c r="BG284" s="36"/>
      <c r="BH284" s="36"/>
      <c r="BI284" s="36"/>
      <c r="BJ284" s="36"/>
      <c r="BK284" s="36"/>
      <c r="BL284" s="36"/>
      <c r="BM284" s="36"/>
      <c r="BN284" s="36"/>
      <c r="BO284" s="36"/>
      <c r="BP284" s="36"/>
      <c r="BQ284" s="36"/>
      <c r="BR284" s="36"/>
      <c r="BS284" s="36"/>
    </row>
    <row r="285" spans="1:71" ht="15.75" x14ac:dyDescent="0.25">
      <c r="A285" s="97" t="s">
        <v>92</v>
      </c>
      <c r="B285" s="54"/>
      <c r="C285" s="113"/>
      <c r="D285" s="113"/>
      <c r="E285" s="113"/>
      <c r="F285" s="113"/>
      <c r="G285" s="36"/>
      <c r="H285" s="36"/>
      <c r="I285" s="36"/>
      <c r="J285" s="36"/>
      <c r="K285" s="36"/>
      <c r="L285" s="36"/>
      <c r="M285" s="36"/>
      <c r="N285" s="36"/>
      <c r="O285" s="36"/>
      <c r="P285" s="36"/>
      <c r="Q285" s="36"/>
      <c r="R285" s="36"/>
      <c r="S285" s="36"/>
      <c r="T285" s="36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F285" s="36"/>
      <c r="AG285" s="36"/>
      <c r="AH285" s="36"/>
      <c r="AI285" s="36"/>
      <c r="AJ285" s="36"/>
      <c r="AK285" s="36"/>
      <c r="AL285" s="36"/>
      <c r="AM285" s="36"/>
      <c r="AN285" s="36"/>
      <c r="AO285" s="36"/>
      <c r="AP285" s="36"/>
      <c r="AQ285" s="36"/>
      <c r="AR285" s="36"/>
      <c r="AS285" s="36"/>
      <c r="AT285" s="36"/>
      <c r="AU285" s="36"/>
      <c r="AV285" s="36"/>
      <c r="AW285" s="36"/>
      <c r="AX285" s="36"/>
      <c r="AY285" s="36"/>
      <c r="AZ285" s="36"/>
      <c r="BA285" s="36"/>
      <c r="BB285" s="36"/>
      <c r="BC285" s="36"/>
      <c r="BD285" s="36"/>
      <c r="BE285" s="36"/>
      <c r="BF285" s="36"/>
      <c r="BG285" s="36"/>
      <c r="BH285" s="36"/>
      <c r="BI285" s="36"/>
      <c r="BJ285" s="36"/>
      <c r="BK285" s="36"/>
      <c r="BL285" s="36"/>
      <c r="BM285" s="36"/>
      <c r="BN285" s="36"/>
      <c r="BO285" s="36"/>
      <c r="BP285" s="36"/>
      <c r="BQ285" s="36"/>
      <c r="BR285" s="36"/>
      <c r="BS285" s="36"/>
    </row>
    <row r="286" spans="1:71" x14ac:dyDescent="0.25">
      <c r="A286" s="51" t="s">
        <v>4</v>
      </c>
      <c r="B286" s="54"/>
      <c r="C286" s="113"/>
      <c r="D286" s="113"/>
      <c r="E286" s="113"/>
      <c r="F286" s="113"/>
      <c r="G286" s="36"/>
      <c r="H286" s="36"/>
      <c r="I286" s="36"/>
      <c r="J286" s="36"/>
      <c r="K286" s="36"/>
      <c r="L286" s="36"/>
      <c r="M286" s="36"/>
      <c r="N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F286" s="36"/>
      <c r="AG286" s="36"/>
      <c r="AH286" s="36"/>
      <c r="AI286" s="36"/>
      <c r="AJ286" s="36"/>
      <c r="AK286" s="36"/>
      <c r="AL286" s="36"/>
      <c r="AM286" s="36"/>
      <c r="AN286" s="36"/>
      <c r="AO286" s="36"/>
      <c r="AP286" s="36"/>
      <c r="AQ286" s="36"/>
      <c r="AR286" s="36"/>
      <c r="AS286" s="36"/>
      <c r="AT286" s="36"/>
      <c r="AU286" s="36"/>
      <c r="AV286" s="36"/>
      <c r="AW286" s="36"/>
      <c r="AX286" s="36"/>
      <c r="AY286" s="36"/>
      <c r="AZ286" s="36"/>
      <c r="BA286" s="36"/>
      <c r="BB286" s="36"/>
      <c r="BC286" s="36"/>
      <c r="BD286" s="36"/>
      <c r="BE286" s="36"/>
      <c r="BF286" s="36"/>
      <c r="BG286" s="36"/>
      <c r="BH286" s="36"/>
      <c r="BI286" s="36"/>
      <c r="BJ286" s="36"/>
      <c r="BK286" s="36"/>
      <c r="BL286" s="36"/>
      <c r="BM286" s="36"/>
      <c r="BN286" s="36"/>
      <c r="BO286" s="36"/>
      <c r="BP286" s="36"/>
      <c r="BQ286" s="36"/>
      <c r="BR286" s="36"/>
      <c r="BS286" s="36"/>
    </row>
    <row r="287" spans="1:71" x14ac:dyDescent="0.25">
      <c r="A287" s="35" t="s">
        <v>49</v>
      </c>
      <c r="B287" s="55">
        <v>300</v>
      </c>
      <c r="C287" s="113">
        <f>1500-50</f>
        <v>1450</v>
      </c>
      <c r="D287" s="56">
        <v>5.7</v>
      </c>
      <c r="E287" s="113">
        <f>ROUND(F287/B287,0)</f>
        <v>28</v>
      </c>
      <c r="F287" s="113">
        <f>ROUND(C287*D287,0)</f>
        <v>8265</v>
      </c>
      <c r="G287" s="36"/>
      <c r="H287" s="36"/>
      <c r="I287" s="36"/>
      <c r="J287" s="36"/>
      <c r="K287" s="36"/>
      <c r="L287" s="36"/>
      <c r="M287" s="36"/>
      <c r="N287" s="36"/>
      <c r="O287" s="36"/>
      <c r="P287" s="36"/>
      <c r="Q287" s="36"/>
      <c r="R287" s="36"/>
      <c r="S287" s="36"/>
      <c r="T287" s="36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F287" s="36"/>
      <c r="AG287" s="36"/>
      <c r="AH287" s="36"/>
      <c r="AI287" s="36"/>
      <c r="AJ287" s="36"/>
      <c r="AK287" s="36"/>
      <c r="AL287" s="36"/>
      <c r="AM287" s="36"/>
      <c r="AN287" s="36"/>
      <c r="AO287" s="36"/>
      <c r="AP287" s="36"/>
      <c r="AQ287" s="36"/>
      <c r="AR287" s="36"/>
      <c r="AS287" s="36"/>
      <c r="AT287" s="36"/>
      <c r="AU287" s="36"/>
      <c r="AV287" s="36"/>
      <c r="AW287" s="36"/>
      <c r="AX287" s="36"/>
      <c r="AY287" s="36"/>
      <c r="AZ287" s="36"/>
      <c r="BA287" s="36"/>
      <c r="BB287" s="36"/>
      <c r="BC287" s="36"/>
      <c r="BD287" s="36"/>
      <c r="BE287" s="36"/>
      <c r="BF287" s="36"/>
      <c r="BG287" s="36"/>
      <c r="BH287" s="36"/>
      <c r="BI287" s="36"/>
      <c r="BJ287" s="36"/>
      <c r="BK287" s="36"/>
      <c r="BL287" s="36"/>
      <c r="BM287" s="36"/>
      <c r="BN287" s="36"/>
      <c r="BO287" s="36"/>
      <c r="BP287" s="36"/>
      <c r="BQ287" s="36"/>
      <c r="BR287" s="36"/>
      <c r="BS287" s="36"/>
    </row>
    <row r="288" spans="1:71" x14ac:dyDescent="0.25">
      <c r="A288" s="35" t="s">
        <v>50</v>
      </c>
      <c r="B288" s="55">
        <v>340</v>
      </c>
      <c r="C288" s="113">
        <f>1200+72</f>
        <v>1272</v>
      </c>
      <c r="D288" s="56">
        <v>8</v>
      </c>
      <c r="E288" s="113">
        <f>ROUND(F288/B288,0)</f>
        <v>30</v>
      </c>
      <c r="F288" s="113">
        <f>ROUND(C288*D288,0)</f>
        <v>10176</v>
      </c>
      <c r="G288" s="36"/>
      <c r="H288" s="36"/>
      <c r="I288" s="36"/>
      <c r="J288" s="36"/>
      <c r="K288" s="36"/>
      <c r="L288" s="36"/>
      <c r="M288" s="36"/>
      <c r="N288" s="36"/>
      <c r="O288" s="36"/>
      <c r="P288" s="36"/>
      <c r="Q288" s="36"/>
      <c r="R288" s="36"/>
      <c r="S288" s="36"/>
      <c r="T288" s="36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F288" s="36"/>
      <c r="AG288" s="36"/>
      <c r="AH288" s="36"/>
      <c r="AI288" s="36"/>
      <c r="AJ288" s="36"/>
      <c r="AK288" s="36"/>
      <c r="AL288" s="36"/>
      <c r="AM288" s="36"/>
      <c r="AN288" s="36"/>
      <c r="AO288" s="36"/>
      <c r="AP288" s="36"/>
      <c r="AQ288" s="36"/>
      <c r="AR288" s="36"/>
      <c r="AS288" s="36"/>
      <c r="AT288" s="36"/>
      <c r="AU288" s="36"/>
      <c r="AV288" s="36"/>
      <c r="AW288" s="36"/>
      <c r="AX288" s="36"/>
      <c r="AY288" s="36"/>
      <c r="AZ288" s="36"/>
      <c r="BA288" s="36"/>
      <c r="BB288" s="36"/>
      <c r="BC288" s="36"/>
      <c r="BD288" s="36"/>
      <c r="BE288" s="36"/>
      <c r="BF288" s="36"/>
      <c r="BG288" s="36"/>
      <c r="BH288" s="36"/>
      <c r="BI288" s="36"/>
      <c r="BJ288" s="36"/>
      <c r="BK288" s="36"/>
      <c r="BL288" s="36"/>
      <c r="BM288" s="36"/>
      <c r="BN288" s="36"/>
      <c r="BO288" s="36"/>
      <c r="BP288" s="36"/>
      <c r="BQ288" s="36"/>
      <c r="BR288" s="36"/>
      <c r="BS288" s="36"/>
    </row>
    <row r="289" spans="1:71" x14ac:dyDescent="0.25">
      <c r="A289" s="35" t="s">
        <v>51</v>
      </c>
      <c r="B289" s="55">
        <v>340</v>
      </c>
      <c r="C289" s="113">
        <v>5850</v>
      </c>
      <c r="D289" s="56">
        <v>6.1</v>
      </c>
      <c r="E289" s="113">
        <f>ROUND(F289/B289,0)</f>
        <v>105</v>
      </c>
      <c r="F289" s="113">
        <f>ROUND(C289*D289,0)</f>
        <v>35685</v>
      </c>
      <c r="G289" s="36"/>
      <c r="H289" s="36"/>
      <c r="I289" s="36"/>
      <c r="J289" s="36"/>
      <c r="K289" s="36"/>
      <c r="L289" s="36"/>
      <c r="M289" s="36"/>
      <c r="N289" s="36"/>
      <c r="O289" s="36"/>
      <c r="P289" s="36"/>
      <c r="Q289" s="36"/>
      <c r="R289" s="36"/>
      <c r="S289" s="36"/>
      <c r="T289" s="36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F289" s="36"/>
      <c r="AG289" s="36"/>
      <c r="AH289" s="36"/>
      <c r="AI289" s="36"/>
      <c r="AJ289" s="36"/>
      <c r="AK289" s="36"/>
      <c r="AL289" s="36"/>
      <c r="AM289" s="36"/>
      <c r="AN289" s="36"/>
      <c r="AO289" s="36"/>
      <c r="AP289" s="36"/>
      <c r="AQ289" s="36"/>
      <c r="AR289" s="36"/>
      <c r="AS289" s="36"/>
      <c r="AT289" s="36"/>
      <c r="AU289" s="36"/>
      <c r="AV289" s="36"/>
      <c r="AW289" s="36"/>
      <c r="AX289" s="36"/>
      <c r="AY289" s="36"/>
      <c r="AZ289" s="36"/>
      <c r="BA289" s="36"/>
      <c r="BB289" s="36"/>
      <c r="BC289" s="36"/>
      <c r="BD289" s="36"/>
      <c r="BE289" s="36"/>
      <c r="BF289" s="36"/>
      <c r="BG289" s="36"/>
      <c r="BH289" s="36"/>
      <c r="BI289" s="36"/>
      <c r="BJ289" s="36"/>
      <c r="BK289" s="36"/>
      <c r="BL289" s="36"/>
      <c r="BM289" s="36"/>
      <c r="BN289" s="36"/>
      <c r="BO289" s="36"/>
      <c r="BP289" s="36"/>
      <c r="BQ289" s="36"/>
      <c r="BR289" s="36"/>
      <c r="BS289" s="36"/>
    </row>
    <row r="290" spans="1:71" s="36" customFormat="1" ht="14.25" x14ac:dyDescent="0.2">
      <c r="A290" s="40" t="s">
        <v>5</v>
      </c>
      <c r="B290" s="58"/>
      <c r="C290" s="104">
        <f>C287+C288+C289</f>
        <v>8572</v>
      </c>
      <c r="D290" s="125">
        <f>F290/C290</f>
        <v>6.3142790480634625</v>
      </c>
      <c r="E290" s="104">
        <f>E287+E288+E289</f>
        <v>163</v>
      </c>
      <c r="F290" s="104">
        <f>F287+F288+F289</f>
        <v>54126</v>
      </c>
    </row>
    <row r="291" spans="1:71" s="36" customFormat="1" x14ac:dyDescent="0.25">
      <c r="A291" s="16" t="s">
        <v>174</v>
      </c>
      <c r="B291" s="103"/>
      <c r="C291" s="104"/>
      <c r="D291" s="113"/>
      <c r="E291" s="113"/>
      <c r="F291" s="113"/>
    </row>
    <row r="292" spans="1:71" s="36" customFormat="1" x14ac:dyDescent="0.25">
      <c r="A292" s="17" t="s">
        <v>113</v>
      </c>
      <c r="B292" s="103"/>
      <c r="C292" s="113">
        <f>C293</f>
        <v>69232</v>
      </c>
      <c r="D292" s="113"/>
      <c r="E292" s="113"/>
      <c r="F292" s="113"/>
    </row>
    <row r="293" spans="1:71" s="36" customFormat="1" x14ac:dyDescent="0.25">
      <c r="A293" s="17" t="s">
        <v>233</v>
      </c>
      <c r="B293" s="103"/>
      <c r="C293" s="113">
        <v>69232</v>
      </c>
      <c r="D293" s="113"/>
      <c r="E293" s="113"/>
      <c r="F293" s="113"/>
    </row>
    <row r="294" spans="1:71" s="36" customFormat="1" x14ac:dyDescent="0.25">
      <c r="A294" s="25" t="s">
        <v>111</v>
      </c>
      <c r="B294" s="103"/>
      <c r="C294" s="113">
        <v>28200</v>
      </c>
      <c r="D294" s="113"/>
      <c r="E294" s="113"/>
      <c r="F294" s="113"/>
    </row>
    <row r="295" spans="1:71" s="36" customFormat="1" ht="30" x14ac:dyDescent="0.25">
      <c r="A295" s="25" t="s">
        <v>112</v>
      </c>
      <c r="B295" s="7"/>
      <c r="C295" s="113"/>
      <c r="D295" s="113"/>
      <c r="E295" s="113"/>
      <c r="F295" s="113"/>
    </row>
    <row r="296" spans="1:71" s="36" customFormat="1" x14ac:dyDescent="0.25">
      <c r="A296" s="198" t="s">
        <v>142</v>
      </c>
      <c r="B296" s="7"/>
      <c r="C296" s="104">
        <f>C292+ROUND(C294*3.2,0)+C295</f>
        <v>159472</v>
      </c>
      <c r="D296" s="113"/>
      <c r="E296" s="113"/>
      <c r="F296" s="113"/>
    </row>
    <row r="297" spans="1:71" s="36" customFormat="1" x14ac:dyDescent="0.25">
      <c r="A297" s="180" t="s">
        <v>114</v>
      </c>
      <c r="B297" s="7"/>
      <c r="C297" s="113"/>
      <c r="D297" s="113"/>
      <c r="E297" s="113"/>
      <c r="F297" s="113"/>
    </row>
    <row r="298" spans="1:71" s="36" customFormat="1" x14ac:dyDescent="0.25">
      <c r="A298" s="334" t="s">
        <v>246</v>
      </c>
      <c r="B298" s="7"/>
      <c r="C298" s="113">
        <v>450</v>
      </c>
      <c r="D298" s="113"/>
      <c r="E298" s="113"/>
      <c r="F298" s="113"/>
    </row>
    <row r="299" spans="1:71" s="36" customFormat="1" ht="15.75" customHeight="1" x14ac:dyDescent="0.25">
      <c r="A299" s="98" t="s">
        <v>7</v>
      </c>
      <c r="B299" s="41"/>
      <c r="C299" s="142"/>
      <c r="D299" s="113"/>
      <c r="E299" s="113"/>
      <c r="F299" s="113"/>
    </row>
    <row r="300" spans="1:71" s="36" customFormat="1" x14ac:dyDescent="0.25">
      <c r="A300" s="21" t="s">
        <v>74</v>
      </c>
      <c r="B300" s="58"/>
      <c r="C300" s="113"/>
      <c r="D300" s="113"/>
      <c r="E300" s="113"/>
      <c r="F300" s="113"/>
    </row>
    <row r="301" spans="1:71" s="36" customFormat="1" x14ac:dyDescent="0.25">
      <c r="A301" s="35" t="s">
        <v>50</v>
      </c>
      <c r="B301" s="55">
        <v>240</v>
      </c>
      <c r="C301" s="113">
        <f>260+60</f>
        <v>320</v>
      </c>
      <c r="D301" s="56">
        <v>9.5</v>
      </c>
      <c r="E301" s="113">
        <f>ROUND(F301/B301,0)</f>
        <v>13</v>
      </c>
      <c r="F301" s="113">
        <f>ROUND(C301*D301,0)</f>
        <v>3040</v>
      </c>
    </row>
    <row r="302" spans="1:71" s="36" customFormat="1" x14ac:dyDescent="0.25">
      <c r="A302" s="35" t="s">
        <v>51</v>
      </c>
      <c r="B302" s="55">
        <v>240</v>
      </c>
      <c r="C302" s="113">
        <f>100+70</f>
        <v>170</v>
      </c>
      <c r="D302" s="56">
        <v>4</v>
      </c>
      <c r="E302" s="113">
        <f>ROUND(F302/B302,0)</f>
        <v>3</v>
      </c>
      <c r="F302" s="113">
        <f>ROUND(C302*D302,0)</f>
        <v>680</v>
      </c>
    </row>
    <row r="303" spans="1:71" s="36" customFormat="1" x14ac:dyDescent="0.25">
      <c r="A303" s="92" t="s">
        <v>134</v>
      </c>
      <c r="B303" s="55"/>
      <c r="C303" s="123">
        <f>C301+C302</f>
        <v>490</v>
      </c>
      <c r="D303" s="167">
        <f>D301</f>
        <v>9.5</v>
      </c>
      <c r="E303" s="123">
        <f t="shared" ref="E303:F303" si="24">E301+E302</f>
        <v>16</v>
      </c>
      <c r="F303" s="123">
        <f t="shared" si="24"/>
        <v>3720</v>
      </c>
    </row>
    <row r="304" spans="1:71" ht="19.5" customHeight="1" x14ac:dyDescent="0.25">
      <c r="A304" s="23" t="s">
        <v>109</v>
      </c>
      <c r="B304" s="58"/>
      <c r="C304" s="104">
        <f t="shared" ref="C304" si="25">C303</f>
        <v>490</v>
      </c>
      <c r="D304" s="132">
        <f t="shared" ref="D304:F304" si="26">D303</f>
        <v>9.5</v>
      </c>
      <c r="E304" s="104">
        <f t="shared" si="26"/>
        <v>16</v>
      </c>
      <c r="F304" s="104">
        <f t="shared" si="26"/>
        <v>3720</v>
      </c>
    </row>
    <row r="305" spans="1:71" s="61" customFormat="1" ht="17.25" customHeight="1" x14ac:dyDescent="0.2">
      <c r="A305" s="43" t="s">
        <v>10</v>
      </c>
      <c r="B305" s="195"/>
      <c r="C305" s="195"/>
      <c r="D305" s="195"/>
      <c r="E305" s="195"/>
      <c r="F305" s="195"/>
      <c r="G305" s="36"/>
      <c r="H305" s="36"/>
      <c r="I305" s="36"/>
      <c r="J305" s="36"/>
      <c r="K305" s="36"/>
      <c r="L305" s="36"/>
      <c r="M305" s="36"/>
      <c r="N305" s="36"/>
      <c r="O305" s="36"/>
      <c r="P305" s="36"/>
      <c r="Q305" s="36"/>
      <c r="R305" s="36"/>
      <c r="S305" s="36"/>
      <c r="T305" s="36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F305" s="36"/>
      <c r="AG305" s="36"/>
      <c r="AH305" s="36"/>
      <c r="AI305" s="36"/>
      <c r="AJ305" s="36"/>
      <c r="AK305" s="36"/>
      <c r="AL305" s="36"/>
      <c r="AM305" s="36"/>
      <c r="AN305" s="36"/>
      <c r="AO305" s="36"/>
      <c r="AP305" s="36"/>
      <c r="AQ305" s="36"/>
      <c r="AR305" s="36"/>
      <c r="AS305" s="36"/>
      <c r="AT305" s="36"/>
      <c r="AU305" s="36"/>
      <c r="AV305" s="36"/>
      <c r="AW305" s="36"/>
      <c r="AX305" s="36"/>
      <c r="AY305" s="36"/>
      <c r="AZ305" s="36"/>
      <c r="BA305" s="36"/>
      <c r="BB305" s="36"/>
      <c r="BC305" s="36"/>
      <c r="BD305" s="36"/>
      <c r="BE305" s="36"/>
      <c r="BF305" s="36"/>
      <c r="BG305" s="36"/>
      <c r="BH305" s="36"/>
      <c r="BI305" s="36"/>
      <c r="BJ305" s="36"/>
      <c r="BK305" s="36"/>
      <c r="BL305" s="36"/>
      <c r="BM305" s="36"/>
      <c r="BN305" s="36"/>
      <c r="BO305" s="36"/>
      <c r="BP305" s="36"/>
      <c r="BQ305" s="36"/>
      <c r="BR305" s="36"/>
      <c r="BS305" s="36"/>
    </row>
    <row r="306" spans="1:71" ht="14.25" hidden="1" customHeight="1" x14ac:dyDescent="0.25">
      <c r="A306" s="67"/>
      <c r="B306" s="64"/>
      <c r="C306" s="113"/>
      <c r="D306" s="113"/>
      <c r="E306" s="113"/>
      <c r="F306" s="113"/>
      <c r="G306" s="36"/>
      <c r="H306" s="36"/>
      <c r="I306" s="36"/>
      <c r="J306" s="36"/>
      <c r="K306" s="36"/>
      <c r="L306" s="36"/>
      <c r="M306" s="36"/>
      <c r="N306" s="36"/>
      <c r="O306" s="36"/>
      <c r="P306" s="36"/>
      <c r="Q306" s="36"/>
      <c r="R306" s="36"/>
      <c r="S306" s="36"/>
      <c r="T306" s="36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F306" s="36"/>
      <c r="AG306" s="36"/>
      <c r="AH306" s="36"/>
      <c r="AI306" s="36"/>
      <c r="AJ306" s="36"/>
      <c r="AK306" s="36"/>
      <c r="AL306" s="36"/>
      <c r="AM306" s="36"/>
      <c r="AN306" s="36"/>
      <c r="AO306" s="36"/>
      <c r="AP306" s="36"/>
      <c r="AQ306" s="36"/>
      <c r="AR306" s="36"/>
      <c r="AS306" s="36"/>
      <c r="AT306" s="36"/>
      <c r="AU306" s="36"/>
      <c r="AV306" s="36"/>
      <c r="AW306" s="36"/>
      <c r="AX306" s="36"/>
      <c r="AY306" s="36"/>
      <c r="AZ306" s="36"/>
      <c r="BA306" s="36"/>
      <c r="BB306" s="36"/>
      <c r="BC306" s="36"/>
      <c r="BD306" s="36"/>
      <c r="BE306" s="36"/>
      <c r="BF306" s="36"/>
      <c r="BG306" s="36"/>
      <c r="BH306" s="36"/>
      <c r="BI306" s="36"/>
      <c r="BJ306" s="36"/>
      <c r="BK306" s="36"/>
      <c r="BL306" s="36"/>
      <c r="BM306" s="36"/>
      <c r="BN306" s="36"/>
      <c r="BO306" s="36"/>
      <c r="BP306" s="36"/>
      <c r="BQ306" s="36"/>
      <c r="BR306" s="36"/>
      <c r="BS306" s="36"/>
    </row>
    <row r="307" spans="1:71" ht="20.25" hidden="1" customHeight="1" x14ac:dyDescent="0.25">
      <c r="A307" s="97" t="s">
        <v>97</v>
      </c>
      <c r="B307" s="58"/>
      <c r="C307" s="113"/>
      <c r="D307" s="113"/>
      <c r="E307" s="113"/>
      <c r="F307" s="113"/>
      <c r="G307" s="36"/>
      <c r="H307" s="36"/>
      <c r="I307" s="36"/>
      <c r="J307" s="36"/>
      <c r="K307" s="36"/>
      <c r="L307" s="36"/>
      <c r="M307" s="36"/>
      <c r="N307" s="36"/>
      <c r="O307" s="36"/>
      <c r="P307" s="36"/>
      <c r="Q307" s="36"/>
      <c r="R307" s="36"/>
      <c r="S307" s="36"/>
      <c r="T307" s="36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F307" s="36"/>
      <c r="AG307" s="36"/>
      <c r="AH307" s="36"/>
      <c r="AI307" s="36"/>
      <c r="AJ307" s="36"/>
      <c r="AK307" s="36"/>
      <c r="AL307" s="36"/>
      <c r="AM307" s="36"/>
      <c r="AN307" s="36"/>
      <c r="AO307" s="36"/>
      <c r="AP307" s="36"/>
      <c r="AQ307" s="36"/>
      <c r="AR307" s="36"/>
      <c r="AS307" s="36"/>
      <c r="AT307" s="36"/>
      <c r="AU307" s="36"/>
      <c r="AV307" s="36"/>
      <c r="AW307" s="36"/>
      <c r="AX307" s="36"/>
      <c r="AY307" s="36"/>
      <c r="AZ307" s="36"/>
      <c r="BA307" s="36"/>
      <c r="BB307" s="36"/>
      <c r="BC307" s="36"/>
      <c r="BD307" s="36"/>
      <c r="BE307" s="36"/>
      <c r="BF307" s="36"/>
      <c r="BG307" s="36"/>
      <c r="BH307" s="36"/>
      <c r="BI307" s="36"/>
      <c r="BJ307" s="36"/>
      <c r="BK307" s="36"/>
      <c r="BL307" s="36"/>
      <c r="BM307" s="36"/>
      <c r="BN307" s="36"/>
      <c r="BO307" s="36"/>
      <c r="BP307" s="36"/>
      <c r="BQ307" s="36"/>
      <c r="BR307" s="36"/>
      <c r="BS307" s="36"/>
    </row>
    <row r="308" spans="1:71" hidden="1" x14ac:dyDescent="0.25">
      <c r="A308" s="51" t="s">
        <v>4</v>
      </c>
      <c r="B308" s="58"/>
      <c r="C308" s="113"/>
      <c r="D308" s="113"/>
      <c r="E308" s="113"/>
      <c r="F308" s="113"/>
      <c r="G308" s="36"/>
      <c r="H308" s="36"/>
      <c r="I308" s="36"/>
      <c r="J308" s="36"/>
      <c r="K308" s="36"/>
      <c r="L308" s="36"/>
      <c r="M308" s="36"/>
      <c r="N308" s="36"/>
      <c r="O308" s="36"/>
      <c r="P308" s="36"/>
      <c r="Q308" s="36"/>
      <c r="R308" s="36"/>
      <c r="S308" s="36"/>
      <c r="T308" s="36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F308" s="36"/>
      <c r="AG308" s="36"/>
      <c r="AH308" s="36"/>
      <c r="AI308" s="36"/>
      <c r="AJ308" s="36"/>
      <c r="AK308" s="36"/>
      <c r="AL308" s="36"/>
      <c r="AM308" s="36"/>
      <c r="AN308" s="36"/>
      <c r="AO308" s="36"/>
      <c r="AP308" s="36"/>
      <c r="AQ308" s="36"/>
      <c r="AR308" s="36"/>
      <c r="AS308" s="36"/>
      <c r="AT308" s="36"/>
      <c r="AU308" s="36"/>
      <c r="AV308" s="36"/>
      <c r="AW308" s="36"/>
      <c r="AX308" s="36"/>
      <c r="AY308" s="36"/>
      <c r="AZ308" s="36"/>
      <c r="BA308" s="36"/>
      <c r="BB308" s="36"/>
      <c r="BC308" s="36"/>
      <c r="BD308" s="36"/>
      <c r="BE308" s="36"/>
      <c r="BF308" s="36"/>
      <c r="BG308" s="36"/>
      <c r="BH308" s="36"/>
      <c r="BI308" s="36"/>
      <c r="BJ308" s="36"/>
      <c r="BK308" s="36"/>
      <c r="BL308" s="36"/>
      <c r="BM308" s="36"/>
      <c r="BN308" s="36"/>
      <c r="BO308" s="36"/>
      <c r="BP308" s="36"/>
      <c r="BQ308" s="36"/>
      <c r="BR308" s="36"/>
      <c r="BS308" s="36"/>
    </row>
    <row r="309" spans="1:71" hidden="1" x14ac:dyDescent="0.25">
      <c r="A309" s="35" t="s">
        <v>98</v>
      </c>
      <c r="B309" s="55">
        <v>340</v>
      </c>
      <c r="C309" s="113">
        <v>965</v>
      </c>
      <c r="D309" s="56">
        <v>14.7</v>
      </c>
      <c r="E309" s="113">
        <f>ROUND(F309/B309,0)</f>
        <v>42</v>
      </c>
      <c r="F309" s="113">
        <f>ROUND(C309*D309,0)</f>
        <v>14186</v>
      </c>
      <c r="G309" s="36"/>
      <c r="H309" s="36"/>
      <c r="I309" s="36"/>
      <c r="J309" s="36"/>
      <c r="K309" s="36"/>
      <c r="L309" s="36"/>
      <c r="M309" s="36"/>
      <c r="N309" s="36"/>
      <c r="O309" s="36"/>
      <c r="P309" s="36"/>
      <c r="Q309" s="36"/>
      <c r="R309" s="36"/>
      <c r="S309" s="36"/>
      <c r="T309" s="36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F309" s="36"/>
      <c r="AG309" s="36"/>
      <c r="AH309" s="36"/>
      <c r="AI309" s="36"/>
      <c r="AJ309" s="36"/>
      <c r="AK309" s="36"/>
      <c r="AL309" s="36"/>
      <c r="AM309" s="36"/>
      <c r="AN309" s="36"/>
      <c r="AO309" s="36"/>
      <c r="AP309" s="36"/>
      <c r="AQ309" s="36"/>
      <c r="AR309" s="36"/>
      <c r="AS309" s="36"/>
      <c r="AT309" s="36"/>
      <c r="AU309" s="36"/>
      <c r="AV309" s="36"/>
      <c r="AW309" s="36"/>
      <c r="AX309" s="36"/>
      <c r="AY309" s="36"/>
      <c r="AZ309" s="36"/>
      <c r="BA309" s="36"/>
      <c r="BB309" s="36"/>
      <c r="BC309" s="36"/>
      <c r="BD309" s="36"/>
      <c r="BE309" s="36"/>
      <c r="BF309" s="36"/>
      <c r="BG309" s="36"/>
      <c r="BH309" s="36"/>
      <c r="BI309" s="36"/>
      <c r="BJ309" s="36"/>
      <c r="BK309" s="36"/>
      <c r="BL309" s="36"/>
      <c r="BM309" s="36"/>
      <c r="BN309" s="36"/>
      <c r="BO309" s="36"/>
      <c r="BP309" s="36"/>
      <c r="BQ309" s="36"/>
      <c r="BR309" s="36"/>
      <c r="BS309" s="36"/>
    </row>
    <row r="310" spans="1:71" hidden="1" x14ac:dyDescent="0.25">
      <c r="A310" s="35" t="s">
        <v>99</v>
      </c>
      <c r="B310" s="55">
        <v>340</v>
      </c>
      <c r="C310" s="113">
        <v>1400</v>
      </c>
      <c r="D310" s="56">
        <v>8.6</v>
      </c>
      <c r="E310" s="113">
        <f>ROUND(F310/B310,0)</f>
        <v>35</v>
      </c>
      <c r="F310" s="113">
        <f>ROUND(C310*D310,0)</f>
        <v>12040</v>
      </c>
      <c r="G310" s="36"/>
      <c r="H310" s="36"/>
      <c r="I310" s="36"/>
      <c r="J310" s="36"/>
      <c r="K310" s="36"/>
      <c r="L310" s="36"/>
      <c r="M310" s="36"/>
      <c r="N310" s="36"/>
      <c r="O310" s="36"/>
      <c r="P310" s="36"/>
      <c r="Q310" s="36"/>
      <c r="R310" s="36"/>
      <c r="S310" s="36"/>
      <c r="T310" s="36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F310" s="36"/>
      <c r="AG310" s="36"/>
      <c r="AH310" s="36"/>
      <c r="AI310" s="36"/>
      <c r="AJ310" s="36"/>
      <c r="AK310" s="36"/>
      <c r="AL310" s="36"/>
      <c r="AM310" s="36"/>
      <c r="AN310" s="36"/>
      <c r="AO310" s="36"/>
      <c r="AP310" s="36"/>
      <c r="AQ310" s="36"/>
      <c r="AR310" s="36"/>
      <c r="AS310" s="36"/>
      <c r="AT310" s="36"/>
      <c r="AU310" s="36"/>
      <c r="AV310" s="36"/>
      <c r="AW310" s="36"/>
      <c r="AX310" s="36"/>
      <c r="AY310" s="36"/>
      <c r="AZ310" s="36"/>
      <c r="BA310" s="36"/>
      <c r="BB310" s="36"/>
      <c r="BC310" s="36"/>
      <c r="BD310" s="36"/>
      <c r="BE310" s="36"/>
      <c r="BF310" s="36"/>
      <c r="BG310" s="36"/>
      <c r="BH310" s="36"/>
      <c r="BI310" s="36"/>
      <c r="BJ310" s="36"/>
      <c r="BK310" s="36"/>
      <c r="BL310" s="36"/>
      <c r="BM310" s="36"/>
      <c r="BN310" s="36"/>
      <c r="BO310" s="36"/>
      <c r="BP310" s="36"/>
      <c r="BQ310" s="36"/>
      <c r="BR310" s="36"/>
      <c r="BS310" s="36"/>
    </row>
    <row r="311" spans="1:71" s="36" customFormat="1" ht="17.25" hidden="1" customHeight="1" x14ac:dyDescent="0.2">
      <c r="A311" s="40" t="s">
        <v>5</v>
      </c>
      <c r="B311" s="58"/>
      <c r="C311" s="104">
        <f>C309+C310</f>
        <v>2365</v>
      </c>
      <c r="D311" s="125">
        <f>F311/C311</f>
        <v>11.089217758985201</v>
      </c>
      <c r="E311" s="104">
        <f>E309+E310</f>
        <v>77</v>
      </c>
      <c r="F311" s="104">
        <f>F309+F310</f>
        <v>26226</v>
      </c>
    </row>
    <row r="312" spans="1:71" s="36" customFormat="1" hidden="1" x14ac:dyDescent="0.25">
      <c r="A312" s="35" t="s">
        <v>188</v>
      </c>
      <c r="B312" s="38">
        <v>350</v>
      </c>
      <c r="C312" s="142"/>
      <c r="D312" s="89"/>
      <c r="E312" s="113"/>
      <c r="F312" s="113"/>
    </row>
    <row r="313" spans="1:71" s="36" customFormat="1" ht="14.25" hidden="1" x14ac:dyDescent="0.2">
      <c r="A313" s="90" t="s">
        <v>189</v>
      </c>
      <c r="B313" s="41"/>
      <c r="C313" s="143">
        <f t="shared" ref="C313" si="27">C311+C312</f>
        <v>2365</v>
      </c>
      <c r="D313" s="125" t="e">
        <f>#REF!/#REF!</f>
        <v>#REF!</v>
      </c>
      <c r="E313" s="143">
        <f t="shared" ref="E313:F313" si="28">E311+E312</f>
        <v>77</v>
      </c>
      <c r="F313" s="143">
        <f t="shared" si="28"/>
        <v>26226</v>
      </c>
    </row>
    <row r="314" spans="1:71" s="36" customFormat="1" hidden="1" x14ac:dyDescent="0.25">
      <c r="A314" s="16" t="s">
        <v>174</v>
      </c>
      <c r="B314" s="103"/>
      <c r="C314" s="104"/>
      <c r="D314" s="113"/>
      <c r="E314" s="113"/>
      <c r="F314" s="113"/>
    </row>
    <row r="315" spans="1:71" s="36" customFormat="1" hidden="1" x14ac:dyDescent="0.25">
      <c r="A315" s="17" t="s">
        <v>113</v>
      </c>
      <c r="B315" s="103"/>
      <c r="C315" s="113">
        <v>27000</v>
      </c>
      <c r="D315" s="113"/>
      <c r="E315" s="113"/>
      <c r="F315" s="113"/>
    </row>
    <row r="316" spans="1:71" s="36" customFormat="1" hidden="1" x14ac:dyDescent="0.25">
      <c r="A316" s="25" t="s">
        <v>111</v>
      </c>
      <c r="B316" s="103"/>
      <c r="C316" s="113"/>
      <c r="D316" s="113"/>
      <c r="E316" s="113"/>
      <c r="F316" s="113"/>
    </row>
    <row r="317" spans="1:71" s="36" customFormat="1" ht="30" hidden="1" x14ac:dyDescent="0.25">
      <c r="A317" s="25" t="s">
        <v>112</v>
      </c>
      <c r="B317" s="7"/>
      <c r="C317" s="113"/>
      <c r="D317" s="113"/>
      <c r="E317" s="113"/>
      <c r="F317" s="113"/>
    </row>
    <row r="318" spans="1:71" s="36" customFormat="1" hidden="1" x14ac:dyDescent="0.25">
      <c r="A318" s="18" t="s">
        <v>143</v>
      </c>
      <c r="B318" s="7"/>
      <c r="C318" s="104">
        <f>C315+ROUND(C316*3.2,0)+C317</f>
        <v>27000</v>
      </c>
      <c r="D318" s="113"/>
      <c r="E318" s="113"/>
      <c r="F318" s="113"/>
    </row>
    <row r="319" spans="1:71" s="36" customFormat="1" hidden="1" x14ac:dyDescent="0.25">
      <c r="A319" s="180" t="s">
        <v>114</v>
      </c>
      <c r="B319" s="7"/>
      <c r="C319" s="104"/>
      <c r="D319" s="113"/>
      <c r="E319" s="113"/>
      <c r="F319" s="113"/>
    </row>
    <row r="320" spans="1:71" s="36" customFormat="1" hidden="1" x14ac:dyDescent="0.25">
      <c r="A320" s="57" t="s">
        <v>263</v>
      </c>
      <c r="B320" s="7"/>
      <c r="C320" s="113">
        <v>120</v>
      </c>
      <c r="D320" s="113"/>
      <c r="E320" s="113"/>
      <c r="F320" s="113"/>
    </row>
    <row r="321" spans="1:71" s="36" customFormat="1" hidden="1" x14ac:dyDescent="0.25">
      <c r="A321" s="57" t="s">
        <v>19</v>
      </c>
      <c r="B321" s="7"/>
      <c r="C321" s="113">
        <v>2150</v>
      </c>
      <c r="D321" s="113"/>
      <c r="E321" s="113"/>
      <c r="F321" s="113"/>
    </row>
    <row r="322" spans="1:71" s="36" customFormat="1" ht="30" hidden="1" x14ac:dyDescent="0.25">
      <c r="A322" s="57" t="s">
        <v>154</v>
      </c>
      <c r="B322" s="7"/>
      <c r="C322" s="113">
        <v>900</v>
      </c>
      <c r="D322" s="113"/>
      <c r="E322" s="113"/>
      <c r="F322" s="113"/>
    </row>
    <row r="323" spans="1:71" s="36" customFormat="1" ht="30" hidden="1" x14ac:dyDescent="0.25">
      <c r="A323" s="57" t="s">
        <v>257</v>
      </c>
      <c r="B323" s="7"/>
      <c r="C323" s="113">
        <v>1600</v>
      </c>
      <c r="D323" s="113"/>
      <c r="E323" s="113"/>
      <c r="F323" s="113"/>
    </row>
    <row r="324" spans="1:71" s="36" customFormat="1" hidden="1" x14ac:dyDescent="0.25">
      <c r="A324" s="57" t="s">
        <v>52</v>
      </c>
      <c r="B324" s="7"/>
      <c r="C324" s="113">
        <v>2017</v>
      </c>
      <c r="D324" s="113"/>
      <c r="E324" s="113"/>
      <c r="F324" s="113"/>
    </row>
    <row r="325" spans="1:71" s="36" customFormat="1" hidden="1" x14ac:dyDescent="0.25">
      <c r="A325" s="57" t="s">
        <v>29</v>
      </c>
      <c r="B325" s="7"/>
      <c r="C325" s="113">
        <v>5340</v>
      </c>
      <c r="D325" s="113"/>
      <c r="E325" s="113"/>
      <c r="F325" s="113"/>
    </row>
    <row r="326" spans="1:71" s="36" customFormat="1" hidden="1" x14ac:dyDescent="0.25">
      <c r="A326" s="98" t="s">
        <v>7</v>
      </c>
      <c r="B326" s="55"/>
      <c r="C326" s="104"/>
      <c r="D326" s="104"/>
      <c r="E326" s="104"/>
      <c r="F326" s="104"/>
    </row>
    <row r="327" spans="1:71" s="36" customFormat="1" hidden="1" x14ac:dyDescent="0.25">
      <c r="A327" s="21" t="s">
        <v>132</v>
      </c>
      <c r="B327" s="55"/>
      <c r="C327" s="104"/>
      <c r="D327" s="104"/>
      <c r="E327" s="104"/>
      <c r="F327" s="104"/>
    </row>
    <row r="328" spans="1:71" s="36" customFormat="1" hidden="1" x14ac:dyDescent="0.25">
      <c r="A328" s="66" t="s">
        <v>99</v>
      </c>
      <c r="B328" s="55">
        <v>330</v>
      </c>
      <c r="C328" s="113">
        <v>210</v>
      </c>
      <c r="D328" s="56">
        <v>5.7</v>
      </c>
      <c r="E328" s="113">
        <f>ROUND(F328/B328,0)</f>
        <v>4</v>
      </c>
      <c r="F328" s="113">
        <f>ROUND(C328*D328,0)</f>
        <v>1197</v>
      </c>
    </row>
    <row r="329" spans="1:71" s="36" customFormat="1" hidden="1" x14ac:dyDescent="0.25">
      <c r="A329" s="92" t="s">
        <v>9</v>
      </c>
      <c r="B329" s="58"/>
      <c r="C329" s="123">
        <f>C328</f>
        <v>210</v>
      </c>
      <c r="D329" s="125">
        <f>F329/C329</f>
        <v>5.7</v>
      </c>
      <c r="E329" s="123">
        <f>E328</f>
        <v>4</v>
      </c>
      <c r="F329" s="123">
        <f>F328</f>
        <v>1197</v>
      </c>
    </row>
    <row r="330" spans="1:71" s="36" customFormat="1" hidden="1" x14ac:dyDescent="0.25">
      <c r="A330" s="21" t="s">
        <v>20</v>
      </c>
      <c r="B330" s="55"/>
      <c r="C330" s="123"/>
      <c r="D330" s="405"/>
      <c r="E330" s="123"/>
      <c r="F330" s="123"/>
    </row>
    <row r="331" spans="1:71" s="36" customFormat="1" hidden="1" x14ac:dyDescent="0.25">
      <c r="A331" s="35" t="s">
        <v>99</v>
      </c>
      <c r="B331" s="55">
        <v>240</v>
      </c>
      <c r="C331" s="113">
        <v>550</v>
      </c>
      <c r="D331" s="56">
        <v>8</v>
      </c>
      <c r="E331" s="113">
        <f>ROUND(F331/B331,0)</f>
        <v>18</v>
      </c>
      <c r="F331" s="113">
        <f>ROUND(C331*D331,0)</f>
        <v>4400</v>
      </c>
    </row>
    <row r="332" spans="1:71" s="36" customFormat="1" hidden="1" x14ac:dyDescent="0.25">
      <c r="A332" s="168" t="s">
        <v>134</v>
      </c>
      <c r="B332" s="169"/>
      <c r="C332" s="123">
        <f t="shared" ref="C332" si="29">C331</f>
        <v>550</v>
      </c>
      <c r="D332" s="405">
        <f t="shared" ref="D332:F332" si="30">D331</f>
        <v>8</v>
      </c>
      <c r="E332" s="123">
        <f t="shared" si="30"/>
        <v>18</v>
      </c>
      <c r="F332" s="123">
        <f t="shared" si="30"/>
        <v>4400</v>
      </c>
    </row>
    <row r="333" spans="1:71" s="36" customFormat="1" ht="14.25" hidden="1" customHeight="1" x14ac:dyDescent="0.2">
      <c r="A333" s="23" t="s">
        <v>109</v>
      </c>
      <c r="B333" s="58"/>
      <c r="C333" s="104">
        <f>C329+C332</f>
        <v>760</v>
      </c>
      <c r="D333" s="125">
        <f>F333/C333</f>
        <v>7.3644736842105267</v>
      </c>
      <c r="E333" s="104">
        <f>E329+E331</f>
        <v>22</v>
      </c>
      <c r="F333" s="104">
        <f>F329+F331</f>
        <v>5597</v>
      </c>
    </row>
    <row r="334" spans="1:71" s="61" customFormat="1" ht="15.75" hidden="1" customHeight="1" thickBot="1" x14ac:dyDescent="0.25">
      <c r="A334" s="406" t="s">
        <v>10</v>
      </c>
      <c r="B334" s="136"/>
      <c r="C334" s="136"/>
      <c r="D334" s="136"/>
      <c r="E334" s="136"/>
      <c r="F334" s="136"/>
      <c r="G334" s="36"/>
      <c r="H334" s="36"/>
      <c r="I334" s="36"/>
      <c r="J334" s="36"/>
      <c r="K334" s="36"/>
      <c r="L334" s="36"/>
      <c r="M334" s="36"/>
      <c r="N334" s="36"/>
      <c r="O334" s="36"/>
      <c r="P334" s="36"/>
      <c r="Q334" s="36"/>
      <c r="R334" s="36"/>
      <c r="S334" s="36"/>
      <c r="T334" s="36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F334" s="36"/>
      <c r="AG334" s="36"/>
      <c r="AH334" s="36"/>
      <c r="AI334" s="36"/>
      <c r="AJ334" s="36"/>
      <c r="AK334" s="36"/>
      <c r="AL334" s="36"/>
      <c r="AM334" s="36"/>
      <c r="AN334" s="36"/>
      <c r="AO334" s="36"/>
      <c r="AP334" s="36"/>
      <c r="AQ334" s="36"/>
      <c r="AR334" s="36"/>
      <c r="AS334" s="36"/>
      <c r="AT334" s="36"/>
      <c r="AU334" s="36"/>
      <c r="AV334" s="36"/>
      <c r="AW334" s="36"/>
      <c r="AX334" s="36"/>
      <c r="AY334" s="36"/>
      <c r="AZ334" s="36"/>
      <c r="BA334" s="36"/>
      <c r="BB334" s="36"/>
      <c r="BC334" s="36"/>
      <c r="BD334" s="36"/>
      <c r="BE334" s="36"/>
      <c r="BF334" s="36"/>
      <c r="BG334" s="36"/>
      <c r="BH334" s="36"/>
      <c r="BI334" s="36"/>
      <c r="BJ334" s="36"/>
      <c r="BK334" s="36"/>
      <c r="BL334" s="36"/>
      <c r="BM334" s="36"/>
      <c r="BN334" s="36"/>
      <c r="BO334" s="36"/>
      <c r="BP334" s="36"/>
      <c r="BQ334" s="36"/>
      <c r="BR334" s="36"/>
      <c r="BS334" s="36"/>
    </row>
    <row r="335" spans="1:71" ht="20.25" hidden="1" customHeight="1" x14ac:dyDescent="0.25">
      <c r="A335" s="181" t="s">
        <v>89</v>
      </c>
      <c r="B335" s="151"/>
      <c r="C335" s="147"/>
      <c r="D335" s="147"/>
      <c r="E335" s="147"/>
      <c r="F335" s="147"/>
      <c r="G335" s="36"/>
      <c r="H335" s="36"/>
      <c r="I335" s="36"/>
      <c r="J335" s="36"/>
      <c r="K335" s="36"/>
      <c r="L335" s="36"/>
      <c r="M335" s="36"/>
      <c r="N335" s="36"/>
      <c r="O335" s="36"/>
      <c r="P335" s="36"/>
      <c r="Q335" s="36"/>
      <c r="R335" s="36"/>
      <c r="S335" s="36"/>
      <c r="T335" s="36"/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F335" s="36"/>
      <c r="AG335" s="36"/>
      <c r="AH335" s="36"/>
      <c r="AI335" s="36"/>
      <c r="AJ335" s="36"/>
      <c r="AK335" s="36"/>
      <c r="AL335" s="36"/>
      <c r="AM335" s="36"/>
      <c r="AN335" s="36"/>
      <c r="AO335" s="36"/>
      <c r="AP335" s="36"/>
      <c r="AQ335" s="36"/>
      <c r="AR335" s="36"/>
      <c r="AS335" s="36"/>
      <c r="AT335" s="36"/>
      <c r="AU335" s="36"/>
      <c r="AV335" s="36"/>
      <c r="AW335" s="36"/>
      <c r="AX335" s="36"/>
      <c r="AY335" s="36"/>
      <c r="AZ335" s="36"/>
      <c r="BA335" s="36"/>
      <c r="BB335" s="36"/>
      <c r="BC335" s="36"/>
      <c r="BD335" s="36"/>
      <c r="BE335" s="36"/>
      <c r="BF335" s="36"/>
      <c r="BG335" s="36"/>
      <c r="BH335" s="36"/>
      <c r="BI335" s="36"/>
      <c r="BJ335" s="36"/>
      <c r="BK335" s="36"/>
      <c r="BL335" s="36"/>
      <c r="BM335" s="36"/>
      <c r="BN335" s="36"/>
      <c r="BO335" s="36"/>
      <c r="BP335" s="36"/>
      <c r="BQ335" s="36"/>
      <c r="BR335" s="36"/>
      <c r="BS335" s="36"/>
    </row>
    <row r="336" spans="1:71" ht="18.75" hidden="1" customHeight="1" x14ac:dyDescent="0.25">
      <c r="A336" s="51" t="s">
        <v>4</v>
      </c>
      <c r="B336" s="58"/>
      <c r="C336" s="113"/>
      <c r="D336" s="113"/>
      <c r="E336" s="113"/>
      <c r="F336" s="113"/>
      <c r="G336" s="36"/>
      <c r="H336" s="36"/>
      <c r="I336" s="36"/>
      <c r="J336" s="36"/>
      <c r="K336" s="36"/>
      <c r="L336" s="36"/>
      <c r="M336" s="36"/>
      <c r="N336" s="36"/>
      <c r="O336" s="36"/>
      <c r="P336" s="36"/>
      <c r="Q336" s="36"/>
      <c r="R336" s="36"/>
      <c r="S336" s="36"/>
      <c r="T336" s="36"/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F336" s="36"/>
      <c r="AG336" s="36"/>
      <c r="AH336" s="36"/>
      <c r="AI336" s="36"/>
      <c r="AJ336" s="36"/>
      <c r="AK336" s="36"/>
      <c r="AL336" s="36"/>
      <c r="AM336" s="36"/>
      <c r="AN336" s="36"/>
      <c r="AO336" s="36"/>
      <c r="AP336" s="36"/>
      <c r="AQ336" s="36"/>
      <c r="AR336" s="36"/>
      <c r="AS336" s="36"/>
      <c r="AT336" s="36"/>
      <c r="AU336" s="36"/>
      <c r="AV336" s="36"/>
      <c r="AW336" s="36"/>
      <c r="AX336" s="36"/>
      <c r="AY336" s="36"/>
      <c r="AZ336" s="36"/>
      <c r="BA336" s="36"/>
      <c r="BB336" s="36"/>
      <c r="BC336" s="36"/>
      <c r="BD336" s="36"/>
      <c r="BE336" s="36"/>
      <c r="BF336" s="36"/>
      <c r="BG336" s="36"/>
      <c r="BH336" s="36"/>
      <c r="BI336" s="36"/>
      <c r="BJ336" s="36"/>
      <c r="BK336" s="36"/>
      <c r="BL336" s="36"/>
      <c r="BM336" s="36"/>
      <c r="BN336" s="36"/>
      <c r="BO336" s="36"/>
      <c r="BP336" s="36"/>
      <c r="BQ336" s="36"/>
      <c r="BR336" s="36"/>
      <c r="BS336" s="36"/>
    </row>
    <row r="337" spans="1:71" hidden="1" x14ac:dyDescent="0.25">
      <c r="A337" s="35" t="s">
        <v>42</v>
      </c>
      <c r="B337" s="55">
        <v>320</v>
      </c>
      <c r="C337" s="113">
        <v>1368</v>
      </c>
      <c r="D337" s="56">
        <v>9.6</v>
      </c>
      <c r="E337" s="113">
        <f t="shared" ref="E337:E342" si="31">ROUND(F337/B337,0)</f>
        <v>41</v>
      </c>
      <c r="F337" s="113">
        <f t="shared" ref="F337:F342" si="32">ROUND(C337*D337,0)</f>
        <v>13133</v>
      </c>
      <c r="G337" s="36"/>
      <c r="H337" s="36"/>
      <c r="I337" s="36"/>
      <c r="J337" s="36"/>
      <c r="K337" s="36"/>
      <c r="L337" s="36"/>
      <c r="M337" s="36"/>
      <c r="N337" s="36"/>
      <c r="O337" s="36"/>
      <c r="P337" s="36"/>
      <c r="Q337" s="36"/>
      <c r="R337" s="36"/>
      <c r="S337" s="36"/>
      <c r="T337" s="36"/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F337" s="36"/>
      <c r="AG337" s="36"/>
      <c r="AH337" s="36"/>
      <c r="AI337" s="36"/>
      <c r="AJ337" s="36"/>
      <c r="AK337" s="36"/>
      <c r="AL337" s="36"/>
      <c r="AM337" s="36"/>
      <c r="AN337" s="36"/>
      <c r="AO337" s="36"/>
      <c r="AP337" s="36"/>
      <c r="AQ337" s="36"/>
      <c r="AR337" s="36"/>
      <c r="AS337" s="36"/>
      <c r="AT337" s="36"/>
      <c r="AU337" s="36"/>
      <c r="AV337" s="36"/>
      <c r="AW337" s="36"/>
      <c r="AX337" s="36"/>
      <c r="AY337" s="36"/>
      <c r="AZ337" s="36"/>
      <c r="BA337" s="36"/>
      <c r="BB337" s="36"/>
      <c r="BC337" s="36"/>
      <c r="BD337" s="36"/>
      <c r="BE337" s="36"/>
      <c r="BF337" s="36"/>
      <c r="BG337" s="36"/>
      <c r="BH337" s="36"/>
      <c r="BI337" s="36"/>
      <c r="BJ337" s="36"/>
      <c r="BK337" s="36"/>
      <c r="BL337" s="36"/>
      <c r="BM337" s="36"/>
      <c r="BN337" s="36"/>
      <c r="BO337" s="36"/>
      <c r="BP337" s="36"/>
      <c r="BQ337" s="36"/>
      <c r="BR337" s="36"/>
      <c r="BS337" s="36"/>
    </row>
    <row r="338" spans="1:71" hidden="1" x14ac:dyDescent="0.25">
      <c r="A338" s="35" t="s">
        <v>63</v>
      </c>
      <c r="B338" s="55">
        <v>320</v>
      </c>
      <c r="C338" s="113">
        <v>126</v>
      </c>
      <c r="D338" s="192">
        <v>13</v>
      </c>
      <c r="E338" s="113">
        <f t="shared" si="31"/>
        <v>5</v>
      </c>
      <c r="F338" s="113">
        <f t="shared" si="32"/>
        <v>1638</v>
      </c>
      <c r="G338" s="36"/>
      <c r="H338" s="36"/>
      <c r="I338" s="36"/>
      <c r="J338" s="36"/>
      <c r="K338" s="36"/>
      <c r="L338" s="36"/>
      <c r="M338" s="36"/>
      <c r="N338" s="36"/>
      <c r="O338" s="36"/>
      <c r="P338" s="36"/>
      <c r="Q338" s="36"/>
      <c r="R338" s="36"/>
      <c r="S338" s="36"/>
      <c r="T338" s="36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F338" s="36"/>
      <c r="AG338" s="36"/>
      <c r="AH338" s="36"/>
      <c r="AI338" s="36"/>
      <c r="AJ338" s="36"/>
      <c r="AK338" s="36"/>
      <c r="AL338" s="36"/>
      <c r="AM338" s="36"/>
      <c r="AN338" s="36"/>
      <c r="AO338" s="36"/>
      <c r="AP338" s="36"/>
      <c r="AQ338" s="36"/>
      <c r="AR338" s="36"/>
      <c r="AS338" s="36"/>
      <c r="AT338" s="36"/>
      <c r="AU338" s="36"/>
      <c r="AV338" s="36"/>
      <c r="AW338" s="36"/>
      <c r="AX338" s="36"/>
      <c r="AY338" s="36"/>
      <c r="AZ338" s="36"/>
      <c r="BA338" s="36"/>
      <c r="BB338" s="36"/>
      <c r="BC338" s="36"/>
      <c r="BD338" s="36"/>
      <c r="BE338" s="36"/>
      <c r="BF338" s="36"/>
      <c r="BG338" s="36"/>
      <c r="BH338" s="36"/>
      <c r="BI338" s="36"/>
      <c r="BJ338" s="36"/>
      <c r="BK338" s="36"/>
      <c r="BL338" s="36"/>
      <c r="BM338" s="36"/>
      <c r="BN338" s="36"/>
      <c r="BO338" s="36"/>
      <c r="BP338" s="36"/>
      <c r="BQ338" s="36"/>
      <c r="BR338" s="36"/>
      <c r="BS338" s="36"/>
    </row>
    <row r="339" spans="1:71" ht="15.75" hidden="1" customHeight="1" x14ac:dyDescent="0.25">
      <c r="A339" s="78" t="s">
        <v>93</v>
      </c>
      <c r="B339" s="55">
        <v>320</v>
      </c>
      <c r="C339" s="113">
        <v>630</v>
      </c>
      <c r="D339" s="191">
        <v>15.2</v>
      </c>
      <c r="E339" s="113">
        <f t="shared" si="31"/>
        <v>30</v>
      </c>
      <c r="F339" s="113">
        <f t="shared" si="32"/>
        <v>9576</v>
      </c>
      <c r="G339" s="36"/>
      <c r="H339" s="36"/>
      <c r="I339" s="36"/>
      <c r="J339" s="36"/>
      <c r="K339" s="36"/>
      <c r="L339" s="36"/>
      <c r="M339" s="36"/>
      <c r="N339" s="36"/>
      <c r="O339" s="36"/>
      <c r="P339" s="36"/>
      <c r="Q339" s="36"/>
      <c r="R339" s="36"/>
      <c r="S339" s="36"/>
      <c r="T339" s="36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F339" s="36"/>
      <c r="AG339" s="36"/>
      <c r="AH339" s="36"/>
      <c r="AI339" s="36"/>
      <c r="AJ339" s="36"/>
      <c r="AK339" s="36"/>
      <c r="AL339" s="36"/>
      <c r="AM339" s="36"/>
      <c r="AN339" s="36"/>
      <c r="AO339" s="36"/>
      <c r="AP339" s="36"/>
      <c r="AQ339" s="36"/>
      <c r="AR339" s="36"/>
      <c r="AS339" s="36"/>
      <c r="AT339" s="36"/>
      <c r="AU339" s="36"/>
      <c r="AV339" s="36"/>
      <c r="AW339" s="36"/>
      <c r="AX339" s="36"/>
      <c r="AY339" s="36"/>
      <c r="AZ339" s="36"/>
      <c r="BA339" s="36"/>
      <c r="BB339" s="36"/>
      <c r="BC339" s="36"/>
      <c r="BD339" s="36"/>
      <c r="BE339" s="36"/>
      <c r="BF339" s="36"/>
      <c r="BG339" s="36"/>
      <c r="BH339" s="36"/>
      <c r="BI339" s="36"/>
      <c r="BJ339" s="36"/>
      <c r="BK339" s="36"/>
      <c r="BL339" s="36"/>
      <c r="BM339" s="36"/>
      <c r="BN339" s="36"/>
      <c r="BO339" s="36"/>
      <c r="BP339" s="36"/>
      <c r="BQ339" s="36"/>
      <c r="BR339" s="36"/>
      <c r="BS339" s="36"/>
    </row>
    <row r="340" spans="1:71" hidden="1" x14ac:dyDescent="0.25">
      <c r="A340" s="35" t="s">
        <v>14</v>
      </c>
      <c r="B340" s="55">
        <v>320</v>
      </c>
      <c r="C340" s="113">
        <v>504</v>
      </c>
      <c r="D340" s="191">
        <v>10.5</v>
      </c>
      <c r="E340" s="113">
        <f t="shared" si="31"/>
        <v>17</v>
      </c>
      <c r="F340" s="113">
        <f t="shared" si="32"/>
        <v>5292</v>
      </c>
      <c r="G340" s="36"/>
      <c r="H340" s="36"/>
      <c r="I340" s="36"/>
      <c r="J340" s="36"/>
      <c r="K340" s="36"/>
      <c r="L340" s="36"/>
      <c r="M340" s="36"/>
      <c r="N340" s="36"/>
      <c r="O340" s="36"/>
      <c r="P340" s="36"/>
      <c r="Q340" s="36"/>
      <c r="R340" s="36"/>
      <c r="S340" s="36"/>
      <c r="T340" s="36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F340" s="36"/>
      <c r="AG340" s="36"/>
      <c r="AH340" s="36"/>
      <c r="AI340" s="36"/>
      <c r="AJ340" s="36"/>
      <c r="AK340" s="36"/>
      <c r="AL340" s="36"/>
      <c r="AM340" s="36"/>
      <c r="AN340" s="36"/>
      <c r="AO340" s="36"/>
      <c r="AP340" s="36"/>
      <c r="AQ340" s="36"/>
      <c r="AR340" s="36"/>
      <c r="AS340" s="36"/>
      <c r="AT340" s="36"/>
      <c r="AU340" s="36"/>
      <c r="AV340" s="36"/>
      <c r="AW340" s="36"/>
      <c r="AX340" s="36"/>
      <c r="AY340" s="36"/>
      <c r="AZ340" s="36"/>
      <c r="BA340" s="36"/>
      <c r="BB340" s="36"/>
      <c r="BC340" s="36"/>
      <c r="BD340" s="36"/>
      <c r="BE340" s="36"/>
      <c r="BF340" s="36"/>
      <c r="BG340" s="36"/>
      <c r="BH340" s="36"/>
      <c r="BI340" s="36"/>
      <c r="BJ340" s="36"/>
      <c r="BK340" s="36"/>
      <c r="BL340" s="36"/>
      <c r="BM340" s="36"/>
      <c r="BN340" s="36"/>
      <c r="BO340" s="36"/>
      <c r="BP340" s="36"/>
      <c r="BQ340" s="36"/>
      <c r="BR340" s="36"/>
      <c r="BS340" s="36"/>
    </row>
    <row r="341" spans="1:71" hidden="1" x14ac:dyDescent="0.25">
      <c r="A341" s="35" t="s">
        <v>57</v>
      </c>
      <c r="B341" s="55">
        <v>320</v>
      </c>
      <c r="C341" s="113">
        <v>190</v>
      </c>
      <c r="D341" s="56">
        <v>12.7</v>
      </c>
      <c r="E341" s="113">
        <f t="shared" si="31"/>
        <v>8</v>
      </c>
      <c r="F341" s="113">
        <f t="shared" si="32"/>
        <v>2413</v>
      </c>
      <c r="G341" s="36"/>
      <c r="H341" s="36"/>
      <c r="I341" s="36"/>
      <c r="J341" s="36"/>
      <c r="K341" s="36"/>
      <c r="L341" s="36"/>
      <c r="M341" s="36"/>
      <c r="N341" s="36"/>
      <c r="O341" s="36"/>
      <c r="P341" s="36"/>
      <c r="Q341" s="36"/>
      <c r="R341" s="36"/>
      <c r="S341" s="36"/>
      <c r="T341" s="36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F341" s="36"/>
      <c r="AG341" s="36"/>
      <c r="AH341" s="36"/>
      <c r="AI341" s="36"/>
      <c r="AJ341" s="36"/>
      <c r="AK341" s="36"/>
      <c r="AL341" s="36"/>
      <c r="AM341" s="36"/>
      <c r="AN341" s="36"/>
      <c r="AO341" s="36"/>
      <c r="AP341" s="36"/>
      <c r="AQ341" s="36"/>
      <c r="AR341" s="36"/>
      <c r="AS341" s="36"/>
      <c r="AT341" s="36"/>
      <c r="AU341" s="36"/>
      <c r="AV341" s="36"/>
      <c r="AW341" s="36"/>
      <c r="AX341" s="36"/>
      <c r="AY341" s="36"/>
      <c r="AZ341" s="36"/>
      <c r="BA341" s="36"/>
      <c r="BB341" s="36"/>
      <c r="BC341" s="36"/>
      <c r="BD341" s="36"/>
      <c r="BE341" s="36"/>
      <c r="BF341" s="36"/>
      <c r="BG341" s="36"/>
      <c r="BH341" s="36"/>
      <c r="BI341" s="36"/>
      <c r="BJ341" s="36"/>
      <c r="BK341" s="36"/>
      <c r="BL341" s="36"/>
      <c r="BM341" s="36"/>
      <c r="BN341" s="36"/>
      <c r="BO341" s="36"/>
      <c r="BP341" s="36"/>
      <c r="BQ341" s="36"/>
      <c r="BR341" s="36"/>
      <c r="BS341" s="36"/>
    </row>
    <row r="342" spans="1:71" hidden="1" x14ac:dyDescent="0.25">
      <c r="A342" s="35" t="s">
        <v>100</v>
      </c>
      <c r="B342" s="55">
        <v>320</v>
      </c>
      <c r="C342" s="113">
        <v>280</v>
      </c>
      <c r="D342" s="56">
        <v>14</v>
      </c>
      <c r="E342" s="113">
        <f t="shared" si="31"/>
        <v>12</v>
      </c>
      <c r="F342" s="113">
        <f t="shared" si="32"/>
        <v>3920</v>
      </c>
      <c r="G342" s="36"/>
      <c r="H342" s="36"/>
      <c r="I342" s="36"/>
      <c r="J342" s="36"/>
      <c r="K342" s="36"/>
      <c r="L342" s="36"/>
      <c r="M342" s="36"/>
      <c r="N342" s="36"/>
      <c r="O342" s="36"/>
      <c r="P342" s="36"/>
      <c r="Q342" s="36"/>
      <c r="R342" s="36"/>
      <c r="S342" s="36"/>
      <c r="T342" s="36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F342" s="36"/>
      <c r="AG342" s="36"/>
      <c r="AH342" s="36"/>
      <c r="AI342" s="36"/>
      <c r="AJ342" s="36"/>
      <c r="AK342" s="36"/>
      <c r="AL342" s="36"/>
      <c r="AM342" s="36"/>
      <c r="AN342" s="36"/>
      <c r="AO342" s="36"/>
      <c r="AP342" s="36"/>
      <c r="AQ342" s="36"/>
      <c r="AR342" s="36"/>
      <c r="AS342" s="36"/>
      <c r="AT342" s="36"/>
      <c r="AU342" s="36"/>
      <c r="AV342" s="36"/>
      <c r="AW342" s="36"/>
      <c r="AX342" s="36"/>
      <c r="AY342" s="36"/>
      <c r="AZ342" s="36"/>
      <c r="BA342" s="36"/>
      <c r="BB342" s="36"/>
      <c r="BC342" s="36"/>
      <c r="BD342" s="36"/>
      <c r="BE342" s="36"/>
      <c r="BF342" s="36"/>
      <c r="BG342" s="36"/>
      <c r="BH342" s="36"/>
      <c r="BI342" s="36"/>
      <c r="BJ342" s="36"/>
      <c r="BK342" s="36"/>
      <c r="BL342" s="36"/>
      <c r="BM342" s="36"/>
      <c r="BN342" s="36"/>
      <c r="BO342" s="36"/>
      <c r="BP342" s="36"/>
      <c r="BQ342" s="36"/>
      <c r="BR342" s="36"/>
      <c r="BS342" s="36"/>
    </row>
    <row r="343" spans="1:71" s="36" customFormat="1" ht="15" hidden="1" customHeight="1" x14ac:dyDescent="0.2">
      <c r="A343" s="40" t="s">
        <v>5</v>
      </c>
      <c r="B343" s="58"/>
      <c r="C343" s="104">
        <f>SUM(C337:C342)</f>
        <v>3098</v>
      </c>
      <c r="D343" s="125">
        <f>F343/C343</f>
        <v>11.611362169141382</v>
      </c>
      <c r="E343" s="104">
        <f>SUM(E337:E342)</f>
        <v>113</v>
      </c>
      <c r="F343" s="104">
        <f>SUM(F337:F342)</f>
        <v>35972</v>
      </c>
    </row>
    <row r="344" spans="1:71" s="45" customFormat="1" ht="18.75" hidden="1" customHeight="1" x14ac:dyDescent="0.25">
      <c r="A344" s="16" t="s">
        <v>214</v>
      </c>
      <c r="B344" s="16"/>
      <c r="C344" s="290"/>
      <c r="D344" s="83"/>
      <c r="E344" s="83"/>
      <c r="F344" s="83"/>
    </row>
    <row r="345" spans="1:71" s="45" customFormat="1" hidden="1" x14ac:dyDescent="0.25">
      <c r="A345" s="17" t="s">
        <v>113</v>
      </c>
      <c r="B345" s="80"/>
      <c r="C345" s="83">
        <f>SUM(C346,C347,C348,C349)</f>
        <v>24392</v>
      </c>
      <c r="D345" s="83"/>
      <c r="E345" s="83"/>
      <c r="F345" s="83"/>
    </row>
    <row r="346" spans="1:71" s="45" customFormat="1" hidden="1" x14ac:dyDescent="0.25">
      <c r="A346" s="157" t="s">
        <v>215</v>
      </c>
      <c r="B346" s="80"/>
      <c r="C346" s="83">
        <v>5300</v>
      </c>
      <c r="D346" s="83"/>
      <c r="E346" s="83"/>
      <c r="F346" s="83"/>
    </row>
    <row r="347" spans="1:71" s="45" customFormat="1" ht="17.25" hidden="1" customHeight="1" x14ac:dyDescent="0.25">
      <c r="A347" s="157" t="s">
        <v>216</v>
      </c>
      <c r="B347" s="80"/>
      <c r="C347" s="113">
        <v>7542</v>
      </c>
      <c r="D347" s="83"/>
      <c r="E347" s="83"/>
      <c r="F347" s="83"/>
    </row>
    <row r="348" spans="1:71" s="45" customFormat="1" ht="30" hidden="1" x14ac:dyDescent="0.25">
      <c r="A348" s="157" t="s">
        <v>217</v>
      </c>
      <c r="B348" s="80"/>
      <c r="C348" s="113">
        <v>1000</v>
      </c>
      <c r="D348" s="83"/>
      <c r="E348" s="83"/>
      <c r="F348" s="83"/>
    </row>
    <row r="349" spans="1:71" s="45" customFormat="1" hidden="1" x14ac:dyDescent="0.25">
      <c r="A349" s="17" t="s">
        <v>218</v>
      </c>
      <c r="B349" s="80"/>
      <c r="C349" s="113">
        <v>10550</v>
      </c>
      <c r="D349" s="83"/>
      <c r="E349" s="83"/>
      <c r="F349" s="83"/>
    </row>
    <row r="350" spans="1:71" s="36" customFormat="1" hidden="1" x14ac:dyDescent="0.25">
      <c r="A350" s="25" t="s">
        <v>111</v>
      </c>
      <c r="B350" s="7"/>
      <c r="C350" s="113">
        <v>65200</v>
      </c>
      <c r="D350" s="113"/>
      <c r="E350" s="113"/>
      <c r="F350" s="113"/>
    </row>
    <row r="351" spans="1:71" s="45" customFormat="1" hidden="1" x14ac:dyDescent="0.25">
      <c r="A351" s="197" t="s">
        <v>141</v>
      </c>
      <c r="B351" s="154"/>
      <c r="C351" s="113"/>
      <c r="D351" s="83"/>
      <c r="E351" s="83"/>
      <c r="F351" s="83"/>
    </row>
    <row r="352" spans="1:71" s="45" customFormat="1" ht="15.75" hidden="1" customHeight="1" x14ac:dyDescent="0.25">
      <c r="A352" s="18" t="s">
        <v>219</v>
      </c>
      <c r="B352" s="137"/>
      <c r="C352" s="80">
        <f>C345+ROUND(C350*3.2,0)</f>
        <v>233032</v>
      </c>
      <c r="D352" s="86"/>
      <c r="E352" s="86"/>
      <c r="F352" s="86"/>
    </row>
    <row r="353" spans="1:6" s="45" customFormat="1" ht="15.75" hidden="1" customHeight="1" x14ac:dyDescent="0.25">
      <c r="A353" s="16" t="s">
        <v>144</v>
      </c>
      <c r="B353" s="7"/>
      <c r="C353" s="113"/>
      <c r="D353" s="86"/>
      <c r="E353" s="86"/>
      <c r="F353" s="86"/>
    </row>
    <row r="354" spans="1:6" s="45" customFormat="1" ht="15.75" hidden="1" customHeight="1" x14ac:dyDescent="0.25">
      <c r="A354" s="17" t="s">
        <v>113</v>
      </c>
      <c r="B354" s="7"/>
      <c r="C354" s="113">
        <f>SUM(C355,C356,C363,C369,C370,C371,C372)</f>
        <v>151408</v>
      </c>
      <c r="D354" s="86"/>
      <c r="E354" s="86"/>
      <c r="F354" s="86"/>
    </row>
    <row r="355" spans="1:6" s="45" customFormat="1" ht="15.75" hidden="1" customHeight="1" x14ac:dyDescent="0.25">
      <c r="A355" s="17" t="s">
        <v>215</v>
      </c>
      <c r="B355" s="7"/>
      <c r="C355" s="113"/>
      <c r="D355" s="86"/>
      <c r="E355" s="86"/>
      <c r="F355" s="86"/>
    </row>
    <row r="356" spans="1:6" s="45" customFormat="1" ht="15.75" hidden="1" customHeight="1" x14ac:dyDescent="0.25">
      <c r="A356" s="157" t="s">
        <v>220</v>
      </c>
      <c r="B356" s="7"/>
      <c r="C356" s="113">
        <f>C357+C358+C359+C361</f>
        <v>4708</v>
      </c>
      <c r="D356" s="86"/>
      <c r="E356" s="86"/>
      <c r="F356" s="86"/>
    </row>
    <row r="357" spans="1:6" s="45" customFormat="1" ht="19.5" hidden="1" customHeight="1" x14ac:dyDescent="0.25">
      <c r="A357" s="270" t="s">
        <v>221</v>
      </c>
      <c r="B357" s="7"/>
      <c r="C357" s="83"/>
      <c r="D357" s="86"/>
      <c r="E357" s="86"/>
      <c r="F357" s="86"/>
    </row>
    <row r="358" spans="1:6" s="45" customFormat="1" ht="15.75" hidden="1" customHeight="1" x14ac:dyDescent="0.25">
      <c r="A358" s="270" t="s">
        <v>222</v>
      </c>
      <c r="B358" s="7"/>
      <c r="C358" s="83"/>
      <c r="D358" s="86"/>
      <c r="E358" s="86"/>
      <c r="F358" s="86"/>
    </row>
    <row r="359" spans="1:6" s="45" customFormat="1" ht="30.75" hidden="1" customHeight="1" x14ac:dyDescent="0.25">
      <c r="A359" s="270" t="s">
        <v>223</v>
      </c>
      <c r="B359" s="7"/>
      <c r="C359" s="83">
        <v>850</v>
      </c>
      <c r="D359" s="86"/>
      <c r="E359" s="86"/>
      <c r="F359" s="86"/>
    </row>
    <row r="360" spans="1:6" s="45" customFormat="1" hidden="1" x14ac:dyDescent="0.25">
      <c r="A360" s="270" t="s">
        <v>224</v>
      </c>
      <c r="B360" s="7"/>
      <c r="C360" s="83">
        <v>120</v>
      </c>
      <c r="D360" s="86"/>
      <c r="E360" s="86"/>
      <c r="F360" s="86"/>
    </row>
    <row r="361" spans="1:6" s="45" customFormat="1" ht="30" hidden="1" x14ac:dyDescent="0.25">
      <c r="A361" s="270" t="s">
        <v>225</v>
      </c>
      <c r="B361" s="7"/>
      <c r="C361" s="83">
        <v>3858</v>
      </c>
      <c r="D361" s="86"/>
      <c r="E361" s="86"/>
      <c r="F361" s="86"/>
    </row>
    <row r="362" spans="1:6" s="45" customFormat="1" hidden="1" x14ac:dyDescent="0.25">
      <c r="A362" s="270" t="s">
        <v>224</v>
      </c>
      <c r="B362" s="7"/>
      <c r="C362" s="140">
        <v>433</v>
      </c>
      <c r="D362" s="86"/>
      <c r="E362" s="86"/>
      <c r="F362" s="86"/>
    </row>
    <row r="363" spans="1:6" s="45" customFormat="1" ht="30" hidden="1" customHeight="1" x14ac:dyDescent="0.25">
      <c r="A363" s="157" t="s">
        <v>226</v>
      </c>
      <c r="B363" s="7"/>
      <c r="C363" s="113">
        <f>SUM(C364,C365,C367)</f>
        <v>146700</v>
      </c>
      <c r="D363" s="86"/>
      <c r="E363" s="86"/>
      <c r="F363" s="86"/>
    </row>
    <row r="364" spans="1:6" s="45" customFormat="1" ht="30" hidden="1" x14ac:dyDescent="0.25">
      <c r="A364" s="270" t="s">
        <v>227</v>
      </c>
      <c r="B364" s="7"/>
      <c r="C364" s="113"/>
      <c r="D364" s="86"/>
      <c r="E364" s="86"/>
      <c r="F364" s="86"/>
    </row>
    <row r="365" spans="1:6" s="45" customFormat="1" ht="45" hidden="1" x14ac:dyDescent="0.25">
      <c r="A365" s="270" t="s">
        <v>228</v>
      </c>
      <c r="B365" s="7"/>
      <c r="C365" s="135">
        <v>116200</v>
      </c>
      <c r="D365" s="86"/>
      <c r="E365" s="86"/>
      <c r="F365" s="86"/>
    </row>
    <row r="366" spans="1:6" s="45" customFormat="1" hidden="1" x14ac:dyDescent="0.25">
      <c r="A366" s="270" t="s">
        <v>224</v>
      </c>
      <c r="B366" s="7"/>
      <c r="C366" s="135">
        <v>27514</v>
      </c>
      <c r="D366" s="86"/>
      <c r="E366" s="86"/>
      <c r="F366" s="86"/>
    </row>
    <row r="367" spans="1:6" s="45" customFormat="1" ht="45" hidden="1" x14ac:dyDescent="0.25">
      <c r="A367" s="270" t="s">
        <v>229</v>
      </c>
      <c r="B367" s="7"/>
      <c r="C367" s="135">
        <v>30500</v>
      </c>
      <c r="D367" s="86"/>
      <c r="E367" s="86"/>
      <c r="F367" s="86"/>
    </row>
    <row r="368" spans="1:6" s="45" customFormat="1" hidden="1" x14ac:dyDescent="0.25">
      <c r="A368" s="270" t="s">
        <v>224</v>
      </c>
      <c r="B368" s="7"/>
      <c r="C368" s="135">
        <v>20100</v>
      </c>
      <c r="D368" s="86"/>
      <c r="E368" s="86"/>
      <c r="F368" s="86"/>
    </row>
    <row r="369" spans="1:71" s="45" customFormat="1" ht="31.5" hidden="1" customHeight="1" x14ac:dyDescent="0.25">
      <c r="A369" s="157" t="s">
        <v>230</v>
      </c>
      <c r="B369" s="7"/>
      <c r="C369" s="113"/>
      <c r="D369" s="86"/>
      <c r="E369" s="86"/>
      <c r="F369" s="86"/>
    </row>
    <row r="370" spans="1:71" s="45" customFormat="1" ht="30" hidden="1" x14ac:dyDescent="0.25">
      <c r="A370" s="17" t="s">
        <v>231</v>
      </c>
      <c r="B370" s="7"/>
      <c r="C370" s="113"/>
      <c r="D370" s="86"/>
      <c r="E370" s="86"/>
      <c r="F370" s="86"/>
    </row>
    <row r="371" spans="1:71" s="45" customFormat="1" ht="15.75" hidden="1" customHeight="1" x14ac:dyDescent="0.25">
      <c r="A371" s="157" t="s">
        <v>232</v>
      </c>
      <c r="B371" s="7"/>
      <c r="C371" s="113"/>
      <c r="D371" s="86"/>
      <c r="E371" s="86"/>
      <c r="F371" s="86"/>
    </row>
    <row r="372" spans="1:71" s="45" customFormat="1" ht="15.75" hidden="1" customHeight="1" x14ac:dyDescent="0.25">
      <c r="A372" s="17" t="s">
        <v>233</v>
      </c>
      <c r="B372" s="7"/>
      <c r="C372" s="113"/>
      <c r="D372" s="86"/>
      <c r="E372" s="86"/>
      <c r="F372" s="86"/>
    </row>
    <row r="373" spans="1:71" s="45" customFormat="1" hidden="1" x14ac:dyDescent="0.25">
      <c r="A373" s="25" t="s">
        <v>111</v>
      </c>
      <c r="B373" s="80"/>
      <c r="C373" s="83"/>
      <c r="D373" s="86"/>
      <c r="E373" s="86"/>
      <c r="F373" s="86"/>
    </row>
    <row r="374" spans="1:71" s="45" customFormat="1" hidden="1" x14ac:dyDescent="0.25">
      <c r="A374" s="197" t="s">
        <v>141</v>
      </c>
      <c r="B374" s="80"/>
      <c r="C374" s="140"/>
      <c r="D374" s="86"/>
      <c r="E374" s="86"/>
      <c r="F374" s="86"/>
    </row>
    <row r="375" spans="1:71" s="36" customFormat="1" ht="30" hidden="1" x14ac:dyDescent="0.25">
      <c r="A375" s="25" t="s">
        <v>112</v>
      </c>
      <c r="B375" s="103"/>
      <c r="C375" s="113">
        <v>26600</v>
      </c>
      <c r="D375" s="113"/>
      <c r="E375" s="113"/>
      <c r="F375" s="113"/>
    </row>
    <row r="376" spans="1:71" s="45" customFormat="1" ht="15.75" hidden="1" customHeight="1" x14ac:dyDescent="0.25">
      <c r="A376" s="25" t="s">
        <v>234</v>
      </c>
      <c r="B376" s="7"/>
      <c r="C376" s="113">
        <v>5100</v>
      </c>
      <c r="D376" s="86"/>
      <c r="E376" s="86"/>
      <c r="F376" s="86"/>
    </row>
    <row r="377" spans="1:71" s="45" customFormat="1" hidden="1" x14ac:dyDescent="0.25">
      <c r="A377" s="269" t="s">
        <v>235</v>
      </c>
      <c r="B377" s="7"/>
      <c r="C377" s="113">
        <v>500</v>
      </c>
      <c r="D377" s="86"/>
      <c r="E377" s="86"/>
      <c r="F377" s="86"/>
    </row>
    <row r="378" spans="1:71" s="45" customFormat="1" hidden="1" x14ac:dyDescent="0.25">
      <c r="A378" s="15" t="s">
        <v>143</v>
      </c>
      <c r="B378" s="7"/>
      <c r="C378" s="104">
        <f>C354+ROUND(C373*3.2,0)+C375</f>
        <v>178008</v>
      </c>
      <c r="D378" s="86"/>
      <c r="E378" s="86"/>
      <c r="F378" s="86"/>
    </row>
    <row r="379" spans="1:71" s="45" customFormat="1" hidden="1" x14ac:dyDescent="0.25">
      <c r="A379" s="311" t="s">
        <v>142</v>
      </c>
      <c r="B379" s="7"/>
      <c r="C379" s="104">
        <f>SUM(C352,C378)</f>
        <v>411040</v>
      </c>
      <c r="D379" s="86"/>
      <c r="E379" s="86"/>
      <c r="F379" s="86"/>
    </row>
    <row r="380" spans="1:71" s="45" customFormat="1" hidden="1" x14ac:dyDescent="0.25">
      <c r="A380" s="180" t="s">
        <v>114</v>
      </c>
      <c r="B380" s="7"/>
      <c r="C380" s="104"/>
      <c r="D380" s="312"/>
      <c r="E380" s="312"/>
      <c r="F380" s="312"/>
    </row>
    <row r="381" spans="1:71" s="45" customFormat="1" hidden="1" x14ac:dyDescent="0.25">
      <c r="A381" s="57" t="s">
        <v>317</v>
      </c>
      <c r="B381" s="7"/>
      <c r="C381" s="113">
        <v>26065</v>
      </c>
      <c r="D381" s="312"/>
      <c r="E381" s="312"/>
      <c r="F381" s="312"/>
    </row>
    <row r="382" spans="1:71" s="45" customFormat="1" ht="30" hidden="1" x14ac:dyDescent="0.25">
      <c r="A382" s="57" t="s">
        <v>247</v>
      </c>
      <c r="B382" s="7"/>
      <c r="C382" s="113">
        <v>7000</v>
      </c>
      <c r="D382" s="312"/>
      <c r="E382" s="312"/>
      <c r="F382" s="312"/>
    </row>
    <row r="383" spans="1:71" s="45" customFormat="1" hidden="1" x14ac:dyDescent="0.25">
      <c r="A383" s="57" t="s">
        <v>55</v>
      </c>
      <c r="B383" s="7"/>
      <c r="C383" s="113">
        <v>61559</v>
      </c>
      <c r="D383" s="312"/>
      <c r="E383" s="312"/>
      <c r="F383" s="312"/>
    </row>
    <row r="384" spans="1:71" hidden="1" x14ac:dyDescent="0.25">
      <c r="A384" s="98" t="s">
        <v>7</v>
      </c>
      <c r="B384" s="55"/>
      <c r="C384" s="113"/>
      <c r="D384" s="113"/>
      <c r="E384" s="113"/>
      <c r="F384" s="113"/>
      <c r="G384" s="36"/>
      <c r="H384" s="36"/>
      <c r="I384" s="36"/>
      <c r="J384" s="36"/>
      <c r="K384" s="36"/>
      <c r="L384" s="36"/>
      <c r="M384" s="36"/>
      <c r="N384" s="36"/>
      <c r="O384" s="36"/>
      <c r="P384" s="36"/>
      <c r="Q384" s="36"/>
      <c r="R384" s="36"/>
      <c r="S384" s="36"/>
      <c r="T384" s="36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F384" s="36"/>
      <c r="AG384" s="36"/>
      <c r="AH384" s="36"/>
      <c r="AI384" s="36"/>
      <c r="AJ384" s="36"/>
      <c r="AK384" s="36"/>
      <c r="AL384" s="36"/>
      <c r="AM384" s="36"/>
      <c r="AN384" s="36"/>
      <c r="AO384" s="36"/>
      <c r="AP384" s="36"/>
      <c r="AQ384" s="36"/>
      <c r="AR384" s="36"/>
      <c r="AS384" s="36"/>
      <c r="AT384" s="36"/>
      <c r="AU384" s="36"/>
      <c r="AV384" s="36"/>
      <c r="AW384" s="36"/>
      <c r="AX384" s="36"/>
      <c r="AY384" s="36"/>
      <c r="AZ384" s="36"/>
      <c r="BA384" s="36"/>
      <c r="BB384" s="36"/>
      <c r="BC384" s="36"/>
      <c r="BD384" s="36"/>
      <c r="BE384" s="36"/>
      <c r="BF384" s="36"/>
      <c r="BG384" s="36"/>
      <c r="BH384" s="36"/>
      <c r="BI384" s="36"/>
      <c r="BJ384" s="36"/>
      <c r="BK384" s="36"/>
      <c r="BL384" s="36"/>
      <c r="BM384" s="36"/>
      <c r="BN384" s="36"/>
      <c r="BO384" s="36"/>
      <c r="BP384" s="36"/>
      <c r="BQ384" s="36"/>
      <c r="BR384" s="36"/>
      <c r="BS384" s="36"/>
    </row>
    <row r="385" spans="1:71" hidden="1" x14ac:dyDescent="0.25">
      <c r="A385" s="21" t="s">
        <v>132</v>
      </c>
      <c r="B385" s="55"/>
      <c r="C385" s="113"/>
      <c r="D385" s="113"/>
      <c r="E385" s="113"/>
      <c r="F385" s="113"/>
      <c r="G385" s="36"/>
      <c r="H385" s="36"/>
      <c r="I385" s="36"/>
      <c r="J385" s="36"/>
      <c r="K385" s="36"/>
      <c r="L385" s="36"/>
      <c r="M385" s="36"/>
      <c r="N385" s="36"/>
      <c r="O385" s="36"/>
      <c r="P385" s="36"/>
      <c r="Q385" s="36"/>
      <c r="R385" s="36"/>
      <c r="S385" s="36"/>
      <c r="T385" s="36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F385" s="36"/>
      <c r="AG385" s="36"/>
      <c r="AH385" s="36"/>
      <c r="AI385" s="36"/>
      <c r="AJ385" s="36"/>
      <c r="AK385" s="36"/>
      <c r="AL385" s="36"/>
      <c r="AM385" s="36"/>
      <c r="AN385" s="36"/>
      <c r="AO385" s="36"/>
      <c r="AP385" s="36"/>
      <c r="AQ385" s="36"/>
      <c r="AR385" s="36"/>
      <c r="AS385" s="36"/>
      <c r="AT385" s="36"/>
      <c r="AU385" s="36"/>
      <c r="AV385" s="36"/>
      <c r="AW385" s="36"/>
      <c r="AX385" s="36"/>
      <c r="AY385" s="36"/>
      <c r="AZ385" s="36"/>
      <c r="BA385" s="36"/>
      <c r="BB385" s="36"/>
      <c r="BC385" s="36"/>
      <c r="BD385" s="36"/>
      <c r="BE385" s="36"/>
      <c r="BF385" s="36"/>
      <c r="BG385" s="36"/>
      <c r="BH385" s="36"/>
      <c r="BI385" s="36"/>
      <c r="BJ385" s="36"/>
      <c r="BK385" s="36"/>
      <c r="BL385" s="36"/>
      <c r="BM385" s="36"/>
      <c r="BN385" s="36"/>
      <c r="BO385" s="36"/>
      <c r="BP385" s="36"/>
      <c r="BQ385" s="36"/>
      <c r="BR385" s="36"/>
      <c r="BS385" s="36"/>
    </row>
    <row r="386" spans="1:71" hidden="1" x14ac:dyDescent="0.25">
      <c r="A386" s="66" t="s">
        <v>42</v>
      </c>
      <c r="B386" s="55">
        <v>300</v>
      </c>
      <c r="C386" s="113">
        <v>210</v>
      </c>
      <c r="D386" s="56">
        <v>10</v>
      </c>
      <c r="E386" s="113">
        <f>ROUND(F386/B386,0)</f>
        <v>7</v>
      </c>
      <c r="F386" s="113">
        <f>ROUND(C386*D386,0)</f>
        <v>2100</v>
      </c>
      <c r="G386" s="36"/>
      <c r="H386" s="36"/>
      <c r="I386" s="36"/>
      <c r="J386" s="36"/>
      <c r="K386" s="36"/>
      <c r="L386" s="36"/>
      <c r="M386" s="36"/>
      <c r="N386" s="36"/>
      <c r="O386" s="36"/>
      <c r="P386" s="36"/>
      <c r="Q386" s="36"/>
      <c r="R386" s="36"/>
      <c r="S386" s="36"/>
      <c r="T386" s="36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F386" s="36"/>
      <c r="AG386" s="36"/>
      <c r="AH386" s="36"/>
      <c r="AI386" s="36"/>
      <c r="AJ386" s="36"/>
      <c r="AK386" s="36"/>
      <c r="AL386" s="36"/>
      <c r="AM386" s="36"/>
      <c r="AN386" s="36"/>
      <c r="AO386" s="36"/>
      <c r="AP386" s="36"/>
      <c r="AQ386" s="36"/>
      <c r="AR386" s="36"/>
      <c r="AS386" s="36"/>
      <c r="AT386" s="36"/>
      <c r="AU386" s="36"/>
      <c r="AV386" s="36"/>
      <c r="AW386" s="36"/>
      <c r="AX386" s="36"/>
      <c r="AY386" s="36"/>
      <c r="AZ386" s="36"/>
      <c r="BA386" s="36"/>
      <c r="BB386" s="36"/>
      <c r="BC386" s="36"/>
      <c r="BD386" s="36"/>
      <c r="BE386" s="36"/>
      <c r="BF386" s="36"/>
      <c r="BG386" s="36"/>
      <c r="BH386" s="36"/>
      <c r="BI386" s="36"/>
      <c r="BJ386" s="36"/>
      <c r="BK386" s="36"/>
      <c r="BL386" s="36"/>
      <c r="BM386" s="36"/>
      <c r="BN386" s="36"/>
      <c r="BO386" s="36"/>
      <c r="BP386" s="36"/>
      <c r="BQ386" s="36"/>
      <c r="BR386" s="36"/>
      <c r="BS386" s="36"/>
    </row>
    <row r="387" spans="1:71" hidden="1" x14ac:dyDescent="0.25">
      <c r="A387" s="98" t="s">
        <v>9</v>
      </c>
      <c r="B387" s="55"/>
      <c r="C387" s="123">
        <f t="shared" ref="C387" si="33">C386</f>
        <v>210</v>
      </c>
      <c r="D387" s="167">
        <f t="shared" ref="D387:F387" si="34">D386</f>
        <v>10</v>
      </c>
      <c r="E387" s="123">
        <f t="shared" si="34"/>
        <v>7</v>
      </c>
      <c r="F387" s="123">
        <f t="shared" si="34"/>
        <v>2100</v>
      </c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F387" s="36"/>
      <c r="AG387" s="36"/>
      <c r="AH387" s="36"/>
      <c r="AI387" s="36"/>
      <c r="AJ387" s="36"/>
      <c r="AK387" s="36"/>
      <c r="AL387" s="36"/>
      <c r="AM387" s="36"/>
      <c r="AN387" s="36"/>
      <c r="AO387" s="36"/>
      <c r="AP387" s="36"/>
      <c r="AQ387" s="36"/>
      <c r="AR387" s="36"/>
      <c r="AS387" s="36"/>
      <c r="AT387" s="36"/>
      <c r="AU387" s="36"/>
      <c r="AV387" s="36"/>
      <c r="AW387" s="36"/>
      <c r="AX387" s="36"/>
      <c r="AY387" s="36"/>
      <c r="AZ387" s="36"/>
      <c r="BA387" s="36"/>
      <c r="BB387" s="36"/>
      <c r="BC387" s="36"/>
      <c r="BD387" s="36"/>
      <c r="BE387" s="36"/>
      <c r="BF387" s="36"/>
      <c r="BG387" s="36"/>
      <c r="BH387" s="36"/>
      <c r="BI387" s="36"/>
      <c r="BJ387" s="36"/>
      <c r="BK387" s="36"/>
      <c r="BL387" s="36"/>
      <c r="BM387" s="36"/>
      <c r="BN387" s="36"/>
      <c r="BO387" s="36"/>
      <c r="BP387" s="36"/>
      <c r="BQ387" s="36"/>
      <c r="BR387" s="36"/>
      <c r="BS387" s="36"/>
    </row>
    <row r="388" spans="1:71" hidden="1" x14ac:dyDescent="0.25">
      <c r="A388" s="21" t="s">
        <v>20</v>
      </c>
      <c r="B388" s="55"/>
      <c r="C388" s="123"/>
      <c r="D388" s="167"/>
      <c r="E388" s="123"/>
      <c r="F388" s="123"/>
      <c r="G388" s="36"/>
      <c r="H388" s="36"/>
      <c r="I388" s="36"/>
      <c r="J388" s="36"/>
      <c r="K388" s="36"/>
      <c r="L388" s="36"/>
      <c r="M388" s="36"/>
      <c r="N388" s="36"/>
      <c r="O388" s="36"/>
      <c r="P388" s="36"/>
      <c r="Q388" s="36"/>
      <c r="R388" s="36"/>
      <c r="S388" s="36"/>
      <c r="T388" s="36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F388" s="36"/>
      <c r="AG388" s="36"/>
      <c r="AH388" s="36"/>
      <c r="AI388" s="36"/>
      <c r="AJ388" s="36"/>
      <c r="AK388" s="36"/>
      <c r="AL388" s="36"/>
      <c r="AM388" s="36"/>
      <c r="AN388" s="36"/>
      <c r="AO388" s="36"/>
      <c r="AP388" s="36"/>
      <c r="AQ388" s="36"/>
      <c r="AR388" s="36"/>
      <c r="AS388" s="36"/>
      <c r="AT388" s="36"/>
      <c r="AU388" s="36"/>
      <c r="AV388" s="36"/>
      <c r="AW388" s="36"/>
      <c r="AX388" s="36"/>
      <c r="AY388" s="36"/>
      <c r="AZ388" s="36"/>
      <c r="BA388" s="36"/>
      <c r="BB388" s="36"/>
      <c r="BC388" s="36"/>
      <c r="BD388" s="36"/>
      <c r="BE388" s="36"/>
      <c r="BF388" s="36"/>
      <c r="BG388" s="36"/>
      <c r="BH388" s="36"/>
      <c r="BI388" s="36"/>
      <c r="BJ388" s="36"/>
      <c r="BK388" s="36"/>
      <c r="BL388" s="36"/>
      <c r="BM388" s="36"/>
      <c r="BN388" s="36"/>
      <c r="BO388" s="36"/>
      <c r="BP388" s="36"/>
      <c r="BQ388" s="36"/>
      <c r="BR388" s="36"/>
      <c r="BS388" s="36"/>
    </row>
    <row r="389" spans="1:71" hidden="1" x14ac:dyDescent="0.25">
      <c r="A389" s="160" t="s">
        <v>26</v>
      </c>
      <c r="B389" s="55">
        <v>240</v>
      </c>
      <c r="C389" s="113">
        <v>735</v>
      </c>
      <c r="D389" s="56">
        <v>8</v>
      </c>
      <c r="E389" s="113">
        <f>ROUND(F389/B389,0)</f>
        <v>25</v>
      </c>
      <c r="F389" s="113">
        <f>ROUND(C389*D389,0)</f>
        <v>5880</v>
      </c>
      <c r="G389" s="36"/>
      <c r="H389" s="36"/>
      <c r="I389" s="36"/>
      <c r="J389" s="36"/>
      <c r="K389" s="36"/>
      <c r="L389" s="36"/>
      <c r="M389" s="36"/>
      <c r="N389" s="36"/>
      <c r="O389" s="36"/>
      <c r="P389" s="36"/>
      <c r="Q389" s="36"/>
      <c r="R389" s="36"/>
      <c r="S389" s="36"/>
      <c r="T389" s="36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F389" s="36"/>
      <c r="AG389" s="36"/>
      <c r="AH389" s="36"/>
      <c r="AI389" s="36"/>
      <c r="AJ389" s="36"/>
      <c r="AK389" s="36"/>
      <c r="AL389" s="36"/>
      <c r="AM389" s="36"/>
      <c r="AN389" s="36"/>
      <c r="AO389" s="36"/>
      <c r="AP389" s="36"/>
      <c r="AQ389" s="36"/>
      <c r="AR389" s="36"/>
      <c r="AS389" s="36"/>
      <c r="AT389" s="36"/>
      <c r="AU389" s="36"/>
      <c r="AV389" s="36"/>
      <c r="AW389" s="36"/>
      <c r="AX389" s="36"/>
      <c r="AY389" s="36"/>
      <c r="AZ389" s="36"/>
      <c r="BA389" s="36"/>
      <c r="BB389" s="36"/>
      <c r="BC389" s="36"/>
      <c r="BD389" s="36"/>
      <c r="BE389" s="36"/>
      <c r="BF389" s="36"/>
      <c r="BG389" s="36"/>
      <c r="BH389" s="36"/>
      <c r="BI389" s="36"/>
      <c r="BJ389" s="36"/>
      <c r="BK389" s="36"/>
      <c r="BL389" s="36"/>
      <c r="BM389" s="36"/>
      <c r="BN389" s="36"/>
      <c r="BO389" s="36"/>
      <c r="BP389" s="36"/>
      <c r="BQ389" s="36"/>
      <c r="BR389" s="36"/>
      <c r="BS389" s="36"/>
    </row>
    <row r="390" spans="1:71" hidden="1" x14ac:dyDescent="0.25">
      <c r="A390" s="513" t="s">
        <v>11</v>
      </c>
      <c r="B390" s="55">
        <v>240</v>
      </c>
      <c r="C390" s="113">
        <v>106</v>
      </c>
      <c r="D390" s="56">
        <v>3</v>
      </c>
      <c r="E390" s="113">
        <f>ROUND(F390/B390,0)</f>
        <v>1</v>
      </c>
      <c r="F390" s="113">
        <f>ROUND(C390*D390,0)</f>
        <v>318</v>
      </c>
      <c r="G390" s="36"/>
      <c r="H390" s="36"/>
      <c r="I390" s="36"/>
      <c r="J390" s="36"/>
      <c r="K390" s="36"/>
      <c r="L390" s="36"/>
      <c r="M390" s="36"/>
      <c r="N390" s="36"/>
      <c r="O390" s="36"/>
      <c r="P390" s="36"/>
      <c r="Q390" s="36"/>
      <c r="R390" s="36"/>
      <c r="S390" s="36"/>
      <c r="T390" s="36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F390" s="36"/>
      <c r="AG390" s="36"/>
      <c r="AH390" s="36"/>
      <c r="AI390" s="36"/>
      <c r="AJ390" s="36"/>
      <c r="AK390" s="36"/>
      <c r="AL390" s="36"/>
      <c r="AM390" s="36"/>
      <c r="AN390" s="36"/>
      <c r="AO390" s="36"/>
      <c r="AP390" s="36"/>
      <c r="AQ390" s="36"/>
      <c r="AR390" s="36"/>
      <c r="AS390" s="36"/>
      <c r="AT390" s="36"/>
      <c r="AU390" s="36"/>
      <c r="AV390" s="36"/>
      <c r="AW390" s="36"/>
      <c r="AX390" s="36"/>
      <c r="AY390" s="36"/>
      <c r="AZ390" s="36"/>
      <c r="BA390" s="36"/>
      <c r="BB390" s="36"/>
      <c r="BC390" s="36"/>
      <c r="BD390" s="36"/>
      <c r="BE390" s="36"/>
      <c r="BF390" s="36"/>
      <c r="BG390" s="36"/>
      <c r="BH390" s="36"/>
      <c r="BI390" s="36"/>
      <c r="BJ390" s="36"/>
      <c r="BK390" s="36"/>
      <c r="BL390" s="36"/>
      <c r="BM390" s="36"/>
      <c r="BN390" s="36"/>
      <c r="BO390" s="36"/>
      <c r="BP390" s="36"/>
      <c r="BQ390" s="36"/>
      <c r="BR390" s="36"/>
      <c r="BS390" s="36"/>
    </row>
    <row r="391" spans="1:71" hidden="1" x14ac:dyDescent="0.25">
      <c r="A391" s="168" t="s">
        <v>134</v>
      </c>
      <c r="B391" s="55"/>
      <c r="C391" s="123">
        <f>C389+C390</f>
        <v>841</v>
      </c>
      <c r="D391" s="125">
        <f t="shared" ref="D391:D392" si="35">F391/C391</f>
        <v>7.369797859690844</v>
      </c>
      <c r="E391" s="123">
        <f>E389+E390</f>
        <v>26</v>
      </c>
      <c r="F391" s="123">
        <f>F389+F390</f>
        <v>6198</v>
      </c>
      <c r="G391" s="36"/>
      <c r="H391" s="36"/>
      <c r="I391" s="36"/>
      <c r="J391" s="36"/>
      <c r="K391" s="36"/>
      <c r="L391" s="36"/>
      <c r="M391" s="36"/>
      <c r="N391" s="36"/>
      <c r="O391" s="36"/>
      <c r="P391" s="36"/>
      <c r="Q391" s="36"/>
      <c r="R391" s="36"/>
      <c r="S391" s="36"/>
      <c r="T391" s="36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F391" s="36"/>
      <c r="AG391" s="36"/>
      <c r="AH391" s="36"/>
      <c r="AI391" s="36"/>
      <c r="AJ391" s="36"/>
      <c r="AK391" s="36"/>
      <c r="AL391" s="36"/>
      <c r="AM391" s="36"/>
      <c r="AN391" s="36"/>
      <c r="AO391" s="36"/>
      <c r="AP391" s="36"/>
      <c r="AQ391" s="36"/>
      <c r="AR391" s="36"/>
      <c r="AS391" s="36"/>
      <c r="AT391" s="36"/>
      <c r="AU391" s="36"/>
      <c r="AV391" s="36"/>
      <c r="AW391" s="36"/>
      <c r="AX391" s="36"/>
      <c r="AY391" s="36"/>
      <c r="AZ391" s="36"/>
      <c r="BA391" s="36"/>
      <c r="BB391" s="36"/>
      <c r="BC391" s="36"/>
      <c r="BD391" s="36"/>
      <c r="BE391" s="36"/>
      <c r="BF391" s="36"/>
      <c r="BG391" s="36"/>
      <c r="BH391" s="36"/>
      <c r="BI391" s="36"/>
      <c r="BJ391" s="36"/>
      <c r="BK391" s="36"/>
      <c r="BL391" s="36"/>
      <c r="BM391" s="36"/>
      <c r="BN391" s="36"/>
      <c r="BO391" s="36"/>
      <c r="BP391" s="36"/>
      <c r="BQ391" s="36"/>
      <c r="BR391" s="36"/>
      <c r="BS391" s="36"/>
    </row>
    <row r="392" spans="1:71" ht="19.5" hidden="1" customHeight="1" x14ac:dyDescent="0.25">
      <c r="A392" s="23" t="s">
        <v>110</v>
      </c>
      <c r="B392" s="58"/>
      <c r="C392" s="104">
        <f>C387+C391</f>
        <v>1051</v>
      </c>
      <c r="D392" s="125">
        <f t="shared" si="35"/>
        <v>7.8953377735490013</v>
      </c>
      <c r="E392" s="104">
        <f>E387+E391</f>
        <v>33</v>
      </c>
      <c r="F392" s="104">
        <f>F387+F391</f>
        <v>8298</v>
      </c>
    </row>
    <row r="393" spans="1:71" s="36" customFormat="1" hidden="1" thickBot="1" x14ac:dyDescent="0.25">
      <c r="A393" s="114" t="s">
        <v>10</v>
      </c>
      <c r="B393" s="170"/>
      <c r="C393" s="115"/>
      <c r="D393" s="115"/>
      <c r="E393" s="115"/>
      <c r="F393" s="115"/>
    </row>
    <row r="394" spans="1:71" s="36" customFormat="1" ht="22.5" hidden="1" customHeight="1" x14ac:dyDescent="0.25">
      <c r="A394" s="79" t="s">
        <v>177</v>
      </c>
      <c r="B394" s="154"/>
      <c r="C394" s="113"/>
      <c r="D394" s="113"/>
      <c r="E394" s="113"/>
      <c r="F394" s="113"/>
    </row>
    <row r="395" spans="1:71" s="36" customFormat="1" hidden="1" x14ac:dyDescent="0.25">
      <c r="A395" s="16" t="s">
        <v>174</v>
      </c>
      <c r="B395" s="7"/>
      <c r="C395" s="113"/>
      <c r="D395" s="113"/>
      <c r="E395" s="113"/>
      <c r="F395" s="113"/>
    </row>
    <row r="396" spans="1:71" s="36" customFormat="1" hidden="1" x14ac:dyDescent="0.25">
      <c r="A396" s="17" t="s">
        <v>113</v>
      </c>
      <c r="B396" s="7"/>
      <c r="C396" s="113">
        <f>C397+C398+C399+C400</f>
        <v>174167</v>
      </c>
      <c r="D396" s="113"/>
      <c r="E396" s="113"/>
      <c r="F396" s="113"/>
    </row>
    <row r="397" spans="1:71" s="36" customFormat="1" hidden="1" x14ac:dyDescent="0.25">
      <c r="A397" s="438" t="s">
        <v>215</v>
      </c>
      <c r="B397" s="7"/>
      <c r="C397" s="452">
        <v>16000</v>
      </c>
      <c r="D397" s="113"/>
      <c r="E397" s="113"/>
      <c r="F397" s="113"/>
    </row>
    <row r="398" spans="1:71" s="36" customFormat="1" ht="34.5" hidden="1" customHeight="1" x14ac:dyDescent="0.25">
      <c r="A398" s="453" t="s">
        <v>230</v>
      </c>
      <c r="B398" s="7"/>
      <c r="C398" s="452">
        <v>49000</v>
      </c>
      <c r="D398" s="113"/>
      <c r="E398" s="113"/>
      <c r="F398" s="113"/>
    </row>
    <row r="399" spans="1:71" s="36" customFormat="1" ht="30" hidden="1" x14ac:dyDescent="0.25">
      <c r="A399" s="438" t="s">
        <v>232</v>
      </c>
      <c r="B399" s="7"/>
      <c r="C399" s="452">
        <v>18300</v>
      </c>
      <c r="D399" s="113"/>
      <c r="E399" s="113"/>
      <c r="F399" s="113"/>
    </row>
    <row r="400" spans="1:71" s="36" customFormat="1" hidden="1" x14ac:dyDescent="0.25">
      <c r="A400" s="438" t="s">
        <v>233</v>
      </c>
      <c r="B400" s="7"/>
      <c r="C400" s="452">
        <v>90867</v>
      </c>
      <c r="D400" s="113"/>
      <c r="E400" s="113"/>
      <c r="F400" s="113"/>
    </row>
    <row r="401" spans="1:71" hidden="1" x14ac:dyDescent="0.25">
      <c r="A401" s="25" t="s">
        <v>111</v>
      </c>
      <c r="B401" s="7"/>
      <c r="C401" s="113">
        <f>C402+C403</f>
        <v>11223.529411764706</v>
      </c>
      <c r="D401" s="113"/>
      <c r="E401" s="113"/>
      <c r="F401" s="113"/>
      <c r="G401" s="36"/>
      <c r="H401" s="36"/>
      <c r="I401" s="36"/>
      <c r="J401" s="36"/>
      <c r="K401" s="36"/>
      <c r="L401" s="36"/>
      <c r="M401" s="36"/>
      <c r="N401" s="36"/>
      <c r="O401" s="36"/>
      <c r="P401" s="36"/>
      <c r="Q401" s="36"/>
      <c r="R401" s="36"/>
      <c r="S401" s="36"/>
      <c r="T401" s="36"/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F401" s="36"/>
      <c r="AG401" s="36"/>
      <c r="AH401" s="36"/>
      <c r="AI401" s="36"/>
      <c r="AJ401" s="36"/>
      <c r="AK401" s="36"/>
      <c r="AL401" s="36"/>
      <c r="AM401" s="36"/>
      <c r="AN401" s="36"/>
      <c r="AO401" s="36"/>
      <c r="AP401" s="36"/>
      <c r="AQ401" s="36"/>
      <c r="AR401" s="36"/>
      <c r="AS401" s="36"/>
      <c r="AT401" s="36"/>
      <c r="AU401" s="36"/>
      <c r="AV401" s="36"/>
      <c r="AW401" s="36"/>
      <c r="AX401" s="36"/>
      <c r="AY401" s="36"/>
      <c r="AZ401" s="36"/>
      <c r="BA401" s="36"/>
      <c r="BB401" s="36"/>
      <c r="BC401" s="36"/>
      <c r="BD401" s="36"/>
      <c r="BE401" s="36"/>
      <c r="BF401" s="36"/>
      <c r="BG401" s="36"/>
      <c r="BH401" s="36"/>
      <c r="BI401" s="36"/>
      <c r="BJ401" s="36"/>
      <c r="BK401" s="36"/>
      <c r="BL401" s="36"/>
      <c r="BM401" s="36"/>
      <c r="BN401" s="36"/>
      <c r="BO401" s="36"/>
      <c r="BP401" s="36"/>
      <c r="BQ401" s="36"/>
      <c r="BR401" s="36"/>
      <c r="BS401" s="36"/>
    </row>
    <row r="402" spans="1:71" hidden="1" x14ac:dyDescent="0.25">
      <c r="A402" s="25" t="s">
        <v>298</v>
      </c>
      <c r="B402" s="7"/>
      <c r="C402" s="113">
        <v>10000</v>
      </c>
      <c r="D402" s="113"/>
      <c r="E402" s="113"/>
      <c r="F402" s="113"/>
      <c r="G402" s="36"/>
      <c r="H402" s="36"/>
      <c r="I402" s="36"/>
      <c r="J402" s="36"/>
      <c r="K402" s="36"/>
      <c r="L402" s="36"/>
      <c r="M402" s="36"/>
      <c r="N402" s="36"/>
      <c r="O402" s="36"/>
      <c r="P402" s="36"/>
      <c r="Q402" s="36"/>
      <c r="R402" s="36"/>
      <c r="S402" s="36"/>
      <c r="T402" s="36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F402" s="36"/>
      <c r="AG402" s="36"/>
      <c r="AH402" s="36"/>
      <c r="AI402" s="36"/>
      <c r="AJ402" s="36"/>
      <c r="AK402" s="36"/>
      <c r="AL402" s="36"/>
      <c r="AM402" s="36"/>
      <c r="AN402" s="36"/>
      <c r="AO402" s="36"/>
      <c r="AP402" s="36"/>
      <c r="AQ402" s="36"/>
      <c r="AR402" s="36"/>
      <c r="AS402" s="36"/>
      <c r="AT402" s="36"/>
      <c r="AU402" s="36"/>
      <c r="AV402" s="36"/>
      <c r="AW402" s="36"/>
      <c r="AX402" s="36"/>
      <c r="AY402" s="36"/>
      <c r="AZ402" s="36"/>
      <c r="BA402" s="36"/>
      <c r="BB402" s="36"/>
      <c r="BC402" s="36"/>
      <c r="BD402" s="36"/>
      <c r="BE402" s="36"/>
      <c r="BF402" s="36"/>
      <c r="BG402" s="36"/>
      <c r="BH402" s="36"/>
      <c r="BI402" s="36"/>
      <c r="BJ402" s="36"/>
      <c r="BK402" s="36"/>
      <c r="BL402" s="36"/>
      <c r="BM402" s="36"/>
      <c r="BN402" s="36"/>
      <c r="BO402" s="36"/>
      <c r="BP402" s="36"/>
      <c r="BQ402" s="36"/>
      <c r="BR402" s="36"/>
      <c r="BS402" s="36"/>
    </row>
    <row r="403" spans="1:71" hidden="1" x14ac:dyDescent="0.25">
      <c r="A403" s="25" t="s">
        <v>300</v>
      </c>
      <c r="B403" s="7"/>
      <c r="C403" s="142">
        <f>C404/8.5</f>
        <v>1223.5294117647059</v>
      </c>
      <c r="D403" s="113"/>
      <c r="E403" s="113"/>
      <c r="F403" s="113"/>
      <c r="G403" s="36"/>
      <c r="H403" s="36"/>
      <c r="I403" s="36"/>
      <c r="J403" s="36"/>
      <c r="K403" s="36"/>
      <c r="L403" s="36"/>
      <c r="M403" s="36"/>
      <c r="N403" s="36"/>
      <c r="O403" s="36"/>
      <c r="P403" s="36"/>
      <c r="Q403" s="36"/>
      <c r="R403" s="36"/>
      <c r="S403" s="36"/>
      <c r="T403" s="36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F403" s="36"/>
      <c r="AG403" s="36"/>
      <c r="AH403" s="36"/>
      <c r="AI403" s="36"/>
      <c r="AJ403" s="36"/>
      <c r="AK403" s="36"/>
      <c r="AL403" s="36"/>
      <c r="AM403" s="36"/>
      <c r="AN403" s="36"/>
      <c r="AO403" s="36"/>
      <c r="AP403" s="36"/>
      <c r="AQ403" s="36"/>
      <c r="AR403" s="36"/>
      <c r="AS403" s="36"/>
      <c r="AT403" s="36"/>
      <c r="AU403" s="36"/>
      <c r="AV403" s="36"/>
      <c r="AW403" s="36"/>
      <c r="AX403" s="36"/>
      <c r="AY403" s="36"/>
      <c r="AZ403" s="36"/>
      <c r="BA403" s="36"/>
      <c r="BB403" s="36"/>
      <c r="BC403" s="36"/>
      <c r="BD403" s="36"/>
      <c r="BE403" s="36"/>
      <c r="BF403" s="36"/>
      <c r="BG403" s="36"/>
      <c r="BH403" s="36"/>
      <c r="BI403" s="36"/>
      <c r="BJ403" s="36"/>
      <c r="BK403" s="36"/>
      <c r="BL403" s="36"/>
      <c r="BM403" s="36"/>
      <c r="BN403" s="36"/>
      <c r="BO403" s="36"/>
      <c r="BP403" s="36"/>
      <c r="BQ403" s="36"/>
      <c r="BR403" s="36"/>
      <c r="BS403" s="36"/>
    </row>
    <row r="404" spans="1:71" hidden="1" x14ac:dyDescent="0.25">
      <c r="A404" s="197" t="s">
        <v>299</v>
      </c>
      <c r="B404" s="7"/>
      <c r="C404" s="113">
        <v>10400</v>
      </c>
      <c r="D404" s="113"/>
      <c r="E404" s="113"/>
      <c r="F404" s="113"/>
      <c r="G404" s="36"/>
      <c r="H404" s="36"/>
      <c r="I404" s="36"/>
      <c r="J404" s="36"/>
      <c r="K404" s="36"/>
      <c r="L404" s="36"/>
      <c r="M404" s="36"/>
      <c r="N404" s="36"/>
      <c r="O404" s="36"/>
      <c r="P404" s="36"/>
      <c r="Q404" s="36"/>
      <c r="R404" s="36"/>
      <c r="S404" s="36"/>
      <c r="T404" s="36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F404" s="36"/>
      <c r="AG404" s="36"/>
      <c r="AH404" s="36"/>
      <c r="AI404" s="36"/>
      <c r="AJ404" s="36"/>
      <c r="AK404" s="36"/>
      <c r="AL404" s="36"/>
      <c r="AM404" s="36"/>
      <c r="AN404" s="36"/>
      <c r="AO404" s="36"/>
      <c r="AP404" s="36"/>
      <c r="AQ404" s="36"/>
      <c r="AR404" s="36"/>
      <c r="AS404" s="36"/>
      <c r="AT404" s="36"/>
      <c r="AU404" s="36"/>
      <c r="AV404" s="36"/>
      <c r="AW404" s="36"/>
      <c r="AX404" s="36"/>
      <c r="AY404" s="36"/>
      <c r="AZ404" s="36"/>
      <c r="BA404" s="36"/>
      <c r="BB404" s="36"/>
      <c r="BC404" s="36"/>
      <c r="BD404" s="36"/>
      <c r="BE404" s="36"/>
      <c r="BF404" s="36"/>
      <c r="BG404" s="36"/>
      <c r="BH404" s="36"/>
      <c r="BI404" s="36"/>
      <c r="BJ404" s="36"/>
      <c r="BK404" s="36"/>
      <c r="BL404" s="36"/>
      <c r="BM404" s="36"/>
      <c r="BN404" s="36"/>
      <c r="BO404" s="36"/>
      <c r="BP404" s="36"/>
      <c r="BQ404" s="36"/>
      <c r="BR404" s="36"/>
      <c r="BS404" s="36"/>
    </row>
    <row r="405" spans="1:71" ht="30" hidden="1" x14ac:dyDescent="0.25">
      <c r="A405" s="25" t="s">
        <v>112</v>
      </c>
      <c r="B405" s="7"/>
      <c r="C405" s="113"/>
      <c r="D405" s="113"/>
      <c r="E405" s="113"/>
      <c r="F405" s="113"/>
      <c r="G405" s="36"/>
      <c r="H405" s="36"/>
      <c r="I405" s="36"/>
      <c r="J405" s="36"/>
      <c r="K405" s="36"/>
      <c r="L405" s="36"/>
      <c r="M405" s="36"/>
      <c r="N405" s="36"/>
      <c r="O405" s="36"/>
      <c r="P405" s="36"/>
      <c r="Q405" s="36"/>
      <c r="R405" s="36"/>
      <c r="S405" s="36"/>
      <c r="T405" s="36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F405" s="36"/>
      <c r="AG405" s="36"/>
      <c r="AH405" s="36"/>
      <c r="AI405" s="36"/>
      <c r="AJ405" s="36"/>
      <c r="AK405" s="36"/>
      <c r="AL405" s="36"/>
      <c r="AM405" s="36"/>
      <c r="AN405" s="36"/>
      <c r="AO405" s="36"/>
      <c r="AP405" s="36"/>
      <c r="AQ405" s="36"/>
      <c r="AR405" s="36"/>
      <c r="AS405" s="36"/>
      <c r="AT405" s="36"/>
      <c r="AU405" s="36"/>
      <c r="AV405" s="36"/>
      <c r="AW405" s="36"/>
      <c r="AX405" s="36"/>
      <c r="AY405" s="36"/>
      <c r="AZ405" s="36"/>
      <c r="BA405" s="36"/>
      <c r="BB405" s="36"/>
      <c r="BC405" s="36"/>
      <c r="BD405" s="36"/>
      <c r="BE405" s="36"/>
      <c r="BF405" s="36"/>
      <c r="BG405" s="36"/>
      <c r="BH405" s="36"/>
      <c r="BI405" s="36"/>
      <c r="BJ405" s="36"/>
      <c r="BK405" s="36"/>
      <c r="BL405" s="36"/>
      <c r="BM405" s="36"/>
      <c r="BN405" s="36"/>
      <c r="BO405" s="36"/>
      <c r="BP405" s="36"/>
      <c r="BQ405" s="36"/>
      <c r="BR405" s="36"/>
      <c r="BS405" s="36"/>
    </row>
    <row r="406" spans="1:71" s="36" customFormat="1" hidden="1" x14ac:dyDescent="0.25">
      <c r="A406" s="215" t="s">
        <v>142</v>
      </c>
      <c r="B406" s="7"/>
      <c r="C406" s="104">
        <f>C396+ROUND(C402*3.2,0)+C405+C404/3.9</f>
        <v>208833.66666666666</v>
      </c>
      <c r="D406" s="113"/>
      <c r="E406" s="113"/>
      <c r="F406" s="113"/>
    </row>
    <row r="407" spans="1:71" s="36" customFormat="1" hidden="1" x14ac:dyDescent="0.25">
      <c r="A407" s="102" t="s">
        <v>114</v>
      </c>
      <c r="B407" s="6"/>
      <c r="C407" s="6"/>
      <c r="D407" s="6"/>
      <c r="E407" s="6"/>
      <c r="F407" s="6"/>
    </row>
    <row r="408" spans="1:71" s="36" customFormat="1" ht="30" hidden="1" x14ac:dyDescent="0.25">
      <c r="A408" s="200" t="s">
        <v>244</v>
      </c>
      <c r="B408" s="6"/>
      <c r="C408" s="142">
        <v>117000</v>
      </c>
      <c r="D408" s="6"/>
      <c r="E408" s="6"/>
      <c r="F408" s="6"/>
    </row>
    <row r="409" spans="1:71" s="36" customFormat="1" ht="30" hidden="1" x14ac:dyDescent="0.25">
      <c r="A409" s="200" t="s">
        <v>245</v>
      </c>
      <c r="B409" s="6"/>
      <c r="C409" s="142">
        <v>6930</v>
      </c>
      <c r="D409" s="6"/>
      <c r="E409" s="6"/>
      <c r="F409" s="6"/>
    </row>
    <row r="410" spans="1:71" s="36" customFormat="1" hidden="1" x14ac:dyDescent="0.25">
      <c r="A410" s="200" t="s">
        <v>255</v>
      </c>
      <c r="B410" s="6"/>
      <c r="C410" s="142">
        <v>950</v>
      </c>
      <c r="D410" s="6"/>
      <c r="E410" s="6"/>
      <c r="F410" s="6"/>
    </row>
    <row r="411" spans="1:71" s="36" customFormat="1" ht="30" hidden="1" x14ac:dyDescent="0.25">
      <c r="A411" s="200" t="s">
        <v>256</v>
      </c>
      <c r="B411" s="6"/>
      <c r="C411" s="142">
        <v>14000</v>
      </c>
      <c r="D411" s="6"/>
      <c r="E411" s="6"/>
      <c r="F411" s="6"/>
    </row>
    <row r="412" spans="1:71" s="36" customFormat="1" hidden="1" x14ac:dyDescent="0.25">
      <c r="A412" s="200" t="s">
        <v>55</v>
      </c>
      <c r="B412" s="6"/>
      <c r="C412" s="142">
        <v>73024.363636363603</v>
      </c>
      <c r="D412" s="6"/>
      <c r="E412" s="6"/>
      <c r="F412" s="6"/>
    </row>
    <row r="413" spans="1:71" s="36" customFormat="1" hidden="1" x14ac:dyDescent="0.25">
      <c r="A413" s="200" t="s">
        <v>64</v>
      </c>
      <c r="B413" s="6"/>
      <c r="C413" s="142">
        <v>45</v>
      </c>
      <c r="D413" s="6"/>
      <c r="E413" s="6"/>
      <c r="F413" s="6"/>
    </row>
    <row r="414" spans="1:71" s="36" customFormat="1" hidden="1" x14ac:dyDescent="0.25">
      <c r="A414" s="200" t="s">
        <v>19</v>
      </c>
      <c r="B414" s="6"/>
      <c r="C414" s="142">
        <v>3150</v>
      </c>
      <c r="D414" s="6"/>
      <c r="E414" s="6"/>
      <c r="F414" s="6"/>
    </row>
    <row r="415" spans="1:71" s="36" customFormat="1" ht="30" hidden="1" x14ac:dyDescent="0.25">
      <c r="A415" s="200" t="s">
        <v>154</v>
      </c>
      <c r="B415" s="6"/>
      <c r="C415" s="142">
        <v>800</v>
      </c>
      <c r="D415" s="6"/>
      <c r="E415" s="6"/>
      <c r="F415" s="6"/>
    </row>
    <row r="416" spans="1:71" s="36" customFormat="1" hidden="1" x14ac:dyDescent="0.25">
      <c r="A416" s="408" t="s">
        <v>308</v>
      </c>
      <c r="B416" s="6"/>
      <c r="C416" s="142">
        <v>92150</v>
      </c>
      <c r="D416" s="6"/>
      <c r="E416" s="6"/>
      <c r="F416" s="6"/>
    </row>
    <row r="417" spans="1:6" s="36" customFormat="1" hidden="1" x14ac:dyDescent="0.25">
      <c r="A417" s="200" t="s">
        <v>264</v>
      </c>
      <c r="B417" s="6"/>
      <c r="C417" s="142">
        <v>400</v>
      </c>
      <c r="D417" s="6"/>
      <c r="E417" s="6"/>
      <c r="F417" s="6"/>
    </row>
    <row r="418" spans="1:6" s="36" customFormat="1" ht="30" hidden="1" x14ac:dyDescent="0.25">
      <c r="A418" s="200" t="s">
        <v>248</v>
      </c>
      <c r="B418" s="6"/>
      <c r="C418" s="142">
        <v>1218.5454545454545</v>
      </c>
      <c r="D418" s="6"/>
      <c r="E418" s="6"/>
      <c r="F418" s="6"/>
    </row>
    <row r="419" spans="1:6" s="36" customFormat="1" ht="30" hidden="1" x14ac:dyDescent="0.25">
      <c r="A419" s="200" t="s">
        <v>257</v>
      </c>
      <c r="B419" s="6"/>
      <c r="C419" s="142">
        <v>5800</v>
      </c>
      <c r="D419" s="6"/>
      <c r="E419" s="6"/>
      <c r="F419" s="6"/>
    </row>
    <row r="420" spans="1:6" s="36" customFormat="1" hidden="1" x14ac:dyDescent="0.25">
      <c r="A420" s="200" t="s">
        <v>243</v>
      </c>
      <c r="B420" s="6"/>
      <c r="C420" s="142">
        <v>409.09090909090912</v>
      </c>
      <c r="D420" s="6"/>
      <c r="E420" s="6"/>
      <c r="F420" s="6"/>
    </row>
    <row r="421" spans="1:6" s="36" customFormat="1" hidden="1" x14ac:dyDescent="0.25">
      <c r="A421" s="200" t="s">
        <v>155</v>
      </c>
      <c r="B421" s="6"/>
      <c r="C421" s="142">
        <v>1979.6363636363601</v>
      </c>
      <c r="D421" s="6"/>
      <c r="E421" s="6"/>
      <c r="F421" s="6"/>
    </row>
    <row r="422" spans="1:6" s="36" customFormat="1" hidden="1" x14ac:dyDescent="0.25">
      <c r="A422" s="200" t="s">
        <v>265</v>
      </c>
      <c r="B422" s="6"/>
      <c r="C422" s="142">
        <v>100</v>
      </c>
      <c r="D422" s="6"/>
      <c r="E422" s="6"/>
      <c r="F422" s="6"/>
    </row>
    <row r="423" spans="1:6" s="36" customFormat="1" hidden="1" x14ac:dyDescent="0.25">
      <c r="A423" s="200" t="s">
        <v>52</v>
      </c>
      <c r="B423" s="6"/>
      <c r="C423" s="142">
        <v>12193.09090909091</v>
      </c>
      <c r="D423" s="6"/>
      <c r="E423" s="6"/>
      <c r="F423" s="6"/>
    </row>
    <row r="424" spans="1:6" s="36" customFormat="1" hidden="1" x14ac:dyDescent="0.25">
      <c r="A424" s="200" t="s">
        <v>258</v>
      </c>
      <c r="B424" s="6"/>
      <c r="C424" s="142">
        <v>4264.363636363636</v>
      </c>
      <c r="D424" s="6"/>
      <c r="E424" s="6"/>
      <c r="F424" s="6"/>
    </row>
    <row r="425" spans="1:6" s="36" customFormat="1" hidden="1" x14ac:dyDescent="0.25">
      <c r="A425" s="200" t="s">
        <v>56</v>
      </c>
      <c r="B425" s="6"/>
      <c r="C425" s="142">
        <v>2600</v>
      </c>
      <c r="D425" s="6"/>
      <c r="E425" s="6"/>
      <c r="F425" s="6"/>
    </row>
    <row r="426" spans="1:6" s="36" customFormat="1" hidden="1" x14ac:dyDescent="0.25">
      <c r="A426" s="200" t="s">
        <v>54</v>
      </c>
      <c r="B426" s="6"/>
      <c r="C426" s="142">
        <v>3068.7272727272725</v>
      </c>
      <c r="D426" s="6"/>
      <c r="E426" s="6"/>
      <c r="F426" s="6"/>
    </row>
    <row r="427" spans="1:6" s="36" customFormat="1" ht="30" hidden="1" x14ac:dyDescent="0.25">
      <c r="A427" s="200" t="s">
        <v>156</v>
      </c>
      <c r="B427" s="6"/>
      <c r="C427" s="142">
        <v>1200</v>
      </c>
      <c r="D427" s="6"/>
      <c r="E427" s="6"/>
      <c r="F427" s="6"/>
    </row>
    <row r="428" spans="1:6" s="36" customFormat="1" hidden="1" x14ac:dyDescent="0.25">
      <c r="A428" s="200" t="s">
        <v>18</v>
      </c>
      <c r="B428" s="6"/>
      <c r="C428" s="142">
        <v>8847.2727272727279</v>
      </c>
      <c r="D428" s="6"/>
      <c r="E428" s="6"/>
      <c r="F428" s="6"/>
    </row>
    <row r="429" spans="1:6" s="36" customFormat="1" hidden="1" x14ac:dyDescent="0.25">
      <c r="A429" s="200" t="s">
        <v>152</v>
      </c>
      <c r="B429" s="6"/>
      <c r="C429" s="142">
        <v>24498.545454545456</v>
      </c>
      <c r="D429" s="6"/>
      <c r="E429" s="6"/>
      <c r="F429" s="6"/>
    </row>
    <row r="430" spans="1:6" s="36" customFormat="1" hidden="1" x14ac:dyDescent="0.25">
      <c r="A430" s="200" t="s">
        <v>259</v>
      </c>
      <c r="B430" s="6"/>
      <c r="C430" s="142">
        <v>54.545454545454547</v>
      </c>
      <c r="D430" s="6"/>
      <c r="E430" s="6"/>
      <c r="F430" s="6"/>
    </row>
    <row r="431" spans="1:6" s="36" customFormat="1" hidden="1" x14ac:dyDescent="0.25">
      <c r="A431" s="200" t="s">
        <v>33</v>
      </c>
      <c r="B431" s="6"/>
      <c r="C431" s="142">
        <v>31234.909090909092</v>
      </c>
      <c r="D431" s="6"/>
      <c r="E431" s="6"/>
      <c r="F431" s="6"/>
    </row>
    <row r="432" spans="1:6" s="36" customFormat="1" hidden="1" x14ac:dyDescent="0.25">
      <c r="A432" s="200" t="s">
        <v>16</v>
      </c>
      <c r="B432" s="6"/>
      <c r="C432" s="142">
        <v>2752.3636363636365</v>
      </c>
      <c r="D432" s="6"/>
      <c r="E432" s="6"/>
      <c r="F432" s="6"/>
    </row>
    <row r="433" spans="1:71" s="36" customFormat="1" hidden="1" x14ac:dyDescent="0.25">
      <c r="A433" s="335" t="s">
        <v>29</v>
      </c>
      <c r="B433" s="6"/>
      <c r="C433" s="142">
        <v>6193.0909090909099</v>
      </c>
      <c r="D433" s="6"/>
      <c r="E433" s="6"/>
      <c r="F433" s="6"/>
    </row>
    <row r="434" spans="1:71" s="36" customFormat="1" hidden="1" x14ac:dyDescent="0.25">
      <c r="A434" s="200" t="s">
        <v>266</v>
      </c>
      <c r="B434" s="6"/>
      <c r="C434" s="142">
        <v>100</v>
      </c>
      <c r="D434" s="6"/>
      <c r="E434" s="6"/>
      <c r="F434" s="6"/>
    </row>
    <row r="435" spans="1:71" s="36" customFormat="1" hidden="1" x14ac:dyDescent="0.25">
      <c r="A435" s="200" t="s">
        <v>53</v>
      </c>
      <c r="B435" s="6"/>
      <c r="C435" s="142">
        <v>16500</v>
      </c>
      <c r="D435" s="6"/>
      <c r="E435" s="6"/>
      <c r="F435" s="6"/>
    </row>
    <row r="436" spans="1:71" s="36" customFormat="1" hidden="1" x14ac:dyDescent="0.25">
      <c r="A436" s="200" t="s">
        <v>260</v>
      </c>
      <c r="B436" s="6"/>
      <c r="C436" s="142">
        <v>674.18181818181813</v>
      </c>
      <c r="D436" s="6"/>
      <c r="E436" s="6"/>
      <c r="F436" s="6"/>
    </row>
    <row r="437" spans="1:71" s="36" customFormat="1" hidden="1" x14ac:dyDescent="0.25">
      <c r="A437" s="200" t="s">
        <v>242</v>
      </c>
      <c r="B437" s="6"/>
      <c r="C437" s="142">
        <v>700</v>
      </c>
      <c r="D437" s="6"/>
      <c r="E437" s="6"/>
      <c r="F437" s="6"/>
    </row>
    <row r="438" spans="1:71" s="36" customFormat="1" hidden="1" x14ac:dyDescent="0.25">
      <c r="A438" s="200" t="s">
        <v>153</v>
      </c>
      <c r="B438" s="6"/>
      <c r="C438" s="142">
        <v>3637.090909090909</v>
      </c>
      <c r="D438" s="6"/>
      <c r="E438" s="6"/>
      <c r="F438" s="6"/>
    </row>
    <row r="439" spans="1:71" s="36" customFormat="1" hidden="1" x14ac:dyDescent="0.25">
      <c r="A439" s="200" t="s">
        <v>239</v>
      </c>
      <c r="B439" s="6"/>
      <c r="C439" s="142">
        <v>10850</v>
      </c>
      <c r="D439" s="6"/>
      <c r="E439" s="6"/>
      <c r="F439" s="6"/>
    </row>
    <row r="440" spans="1:71" ht="15.75" hidden="1" thickBot="1" x14ac:dyDescent="0.3">
      <c r="A440" s="114" t="s">
        <v>10</v>
      </c>
      <c r="B440" s="115"/>
      <c r="C440" s="115"/>
      <c r="D440" s="115"/>
      <c r="E440" s="115"/>
      <c r="F440" s="115"/>
      <c r="G440" s="36"/>
      <c r="H440" s="36"/>
      <c r="I440" s="36"/>
      <c r="J440" s="36"/>
      <c r="K440" s="36"/>
      <c r="L440" s="36"/>
      <c r="M440" s="36"/>
      <c r="N440" s="36"/>
      <c r="O440" s="36"/>
      <c r="P440" s="36"/>
      <c r="Q440" s="36"/>
      <c r="R440" s="36"/>
      <c r="S440" s="36"/>
      <c r="T440" s="36"/>
      <c r="U440" s="36"/>
      <c r="V440" s="36"/>
      <c r="W440" s="36"/>
      <c r="X440" s="36"/>
      <c r="Y440" s="36"/>
      <c r="Z440" s="36"/>
      <c r="AA440" s="36"/>
      <c r="AB440" s="36"/>
      <c r="AC440" s="36"/>
      <c r="AD440" s="36"/>
      <c r="AE440" s="36"/>
      <c r="AF440" s="36"/>
      <c r="AG440" s="36"/>
      <c r="AH440" s="36"/>
      <c r="AI440" s="36"/>
      <c r="AJ440" s="36"/>
      <c r="AK440" s="36"/>
      <c r="AL440" s="36"/>
      <c r="AM440" s="36"/>
      <c r="AN440" s="36"/>
      <c r="AO440" s="36"/>
      <c r="AP440" s="36"/>
      <c r="AQ440" s="36"/>
      <c r="AR440" s="36"/>
      <c r="AS440" s="36"/>
      <c r="AT440" s="36"/>
      <c r="AU440" s="36"/>
      <c r="AV440" s="36"/>
      <c r="AW440" s="36"/>
      <c r="AX440" s="36"/>
      <c r="AY440" s="36"/>
      <c r="AZ440" s="36"/>
      <c r="BA440" s="36"/>
      <c r="BB440" s="36"/>
      <c r="BC440" s="36"/>
      <c r="BD440" s="36"/>
      <c r="BE440" s="36"/>
      <c r="BF440" s="36"/>
      <c r="BG440" s="36"/>
      <c r="BH440" s="36"/>
      <c r="BI440" s="36"/>
      <c r="BJ440" s="36"/>
      <c r="BK440" s="36"/>
      <c r="BL440" s="36"/>
      <c r="BM440" s="36"/>
      <c r="BN440" s="36"/>
      <c r="BO440" s="36"/>
      <c r="BP440" s="36"/>
      <c r="BQ440" s="36"/>
      <c r="BR440" s="36"/>
      <c r="BS440" s="36"/>
    </row>
    <row r="441" spans="1:71" hidden="1" x14ac:dyDescent="0.25">
      <c r="A441" s="336"/>
      <c r="B441" s="72"/>
      <c r="C441" s="151"/>
      <c r="D441" s="72"/>
      <c r="E441" s="72"/>
      <c r="F441" s="72"/>
      <c r="G441" s="36"/>
      <c r="H441" s="36"/>
      <c r="I441" s="36"/>
      <c r="J441" s="36"/>
      <c r="K441" s="36"/>
      <c r="L441" s="36"/>
      <c r="M441" s="36"/>
      <c r="N441" s="36"/>
      <c r="O441" s="36"/>
      <c r="P441" s="36"/>
      <c r="Q441" s="36"/>
      <c r="R441" s="36"/>
      <c r="S441" s="36"/>
      <c r="T441" s="36"/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F441" s="36"/>
      <c r="AG441" s="36"/>
      <c r="AH441" s="36"/>
      <c r="AI441" s="36"/>
      <c r="AJ441" s="36"/>
      <c r="AK441" s="36"/>
      <c r="AL441" s="36"/>
      <c r="AM441" s="36"/>
      <c r="AN441" s="36"/>
      <c r="AO441" s="36"/>
      <c r="AP441" s="36"/>
      <c r="AQ441" s="36"/>
      <c r="AR441" s="36"/>
      <c r="AS441" s="36"/>
      <c r="AT441" s="36"/>
      <c r="AU441" s="36"/>
      <c r="AV441" s="36"/>
      <c r="AW441" s="36"/>
      <c r="AX441" s="36"/>
      <c r="AY441" s="36"/>
      <c r="AZ441" s="36"/>
      <c r="BA441" s="36"/>
      <c r="BB441" s="36"/>
      <c r="BC441" s="36"/>
      <c r="BD441" s="36"/>
      <c r="BE441" s="36"/>
      <c r="BF441" s="36"/>
      <c r="BG441" s="36"/>
      <c r="BH441" s="36"/>
      <c r="BI441" s="36"/>
      <c r="BJ441" s="36"/>
      <c r="BK441" s="36"/>
      <c r="BL441" s="36"/>
      <c r="BM441" s="36"/>
      <c r="BN441" s="36"/>
      <c r="BO441" s="36"/>
      <c r="BP441" s="36"/>
      <c r="BQ441" s="36"/>
      <c r="BR441" s="36"/>
      <c r="BS441" s="36"/>
    </row>
    <row r="442" spans="1:71" ht="21.75" hidden="1" customHeight="1" x14ac:dyDescent="0.25">
      <c r="A442" s="97" t="s">
        <v>178</v>
      </c>
      <c r="B442" s="58"/>
      <c r="C442" s="113"/>
      <c r="D442" s="313"/>
      <c r="E442" s="313"/>
      <c r="F442" s="313"/>
      <c r="G442" s="36"/>
      <c r="H442" s="36"/>
      <c r="I442" s="36"/>
      <c r="J442" s="36"/>
      <c r="K442" s="36"/>
      <c r="L442" s="36"/>
      <c r="M442" s="36"/>
      <c r="N442" s="36"/>
      <c r="O442" s="36"/>
      <c r="P442" s="36"/>
      <c r="Q442" s="36"/>
      <c r="R442" s="36"/>
      <c r="S442" s="36"/>
      <c r="T442" s="36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F442" s="36"/>
      <c r="AG442" s="36"/>
      <c r="AH442" s="36"/>
      <c r="AI442" s="36"/>
      <c r="AJ442" s="36"/>
      <c r="AK442" s="36"/>
      <c r="AL442" s="36"/>
      <c r="AM442" s="36"/>
      <c r="AN442" s="36"/>
      <c r="AO442" s="36"/>
      <c r="AP442" s="36"/>
      <c r="AQ442" s="36"/>
      <c r="AR442" s="36"/>
      <c r="AS442" s="36"/>
      <c r="AT442" s="36"/>
      <c r="AU442" s="36"/>
      <c r="AV442" s="36"/>
      <c r="AW442" s="36"/>
      <c r="AX442" s="36"/>
      <c r="AY442" s="36"/>
      <c r="AZ442" s="36"/>
      <c r="BA442" s="36"/>
      <c r="BB442" s="36"/>
      <c r="BC442" s="36"/>
      <c r="BD442" s="36"/>
      <c r="BE442" s="36"/>
      <c r="BF442" s="36"/>
      <c r="BG442" s="36"/>
      <c r="BH442" s="36"/>
      <c r="BI442" s="36"/>
      <c r="BJ442" s="36"/>
      <c r="BK442" s="36"/>
      <c r="BL442" s="36"/>
      <c r="BM442" s="36"/>
      <c r="BN442" s="36"/>
      <c r="BO442" s="36"/>
      <c r="BP442" s="36"/>
      <c r="BQ442" s="36"/>
      <c r="BR442" s="36"/>
      <c r="BS442" s="36"/>
    </row>
    <row r="443" spans="1:71" s="45" customFormat="1" ht="18.75" hidden="1" customHeight="1" x14ac:dyDescent="0.25">
      <c r="A443" s="16" t="s">
        <v>214</v>
      </c>
      <c r="B443" s="16"/>
      <c r="C443" s="290"/>
      <c r="D443" s="83"/>
      <c r="E443" s="83"/>
      <c r="F443" s="83"/>
    </row>
    <row r="444" spans="1:71" s="45" customFormat="1" hidden="1" x14ac:dyDescent="0.25">
      <c r="A444" s="17" t="s">
        <v>113</v>
      </c>
      <c r="B444" s="80"/>
      <c r="C444" s="83">
        <f>SUM(C445,C446,C447,C448)</f>
        <v>22000</v>
      </c>
      <c r="D444" s="83"/>
      <c r="E444" s="83"/>
      <c r="F444" s="83"/>
    </row>
    <row r="445" spans="1:71" s="45" customFormat="1" hidden="1" x14ac:dyDescent="0.25">
      <c r="A445" s="157" t="s">
        <v>215</v>
      </c>
      <c r="B445" s="80"/>
      <c r="C445" s="83"/>
      <c r="D445" s="83"/>
      <c r="E445" s="83"/>
      <c r="F445" s="83"/>
    </row>
    <row r="446" spans="1:71" s="45" customFormat="1" ht="17.25" hidden="1" customHeight="1" x14ac:dyDescent="0.25">
      <c r="A446" s="157" t="s">
        <v>216</v>
      </c>
      <c r="B446" s="80"/>
      <c r="C446" s="113">
        <v>20000</v>
      </c>
      <c r="D446" s="83"/>
      <c r="E446" s="83"/>
      <c r="F446" s="83"/>
    </row>
    <row r="447" spans="1:71" s="45" customFormat="1" ht="30" hidden="1" x14ac:dyDescent="0.25">
      <c r="A447" s="157" t="s">
        <v>217</v>
      </c>
      <c r="B447" s="80"/>
      <c r="C447" s="113"/>
      <c r="D447" s="83"/>
      <c r="E447" s="83"/>
      <c r="F447" s="83"/>
    </row>
    <row r="448" spans="1:71" s="45" customFormat="1" hidden="1" x14ac:dyDescent="0.25">
      <c r="A448" s="17" t="s">
        <v>218</v>
      </c>
      <c r="B448" s="80"/>
      <c r="C448" s="113">
        <v>2000</v>
      </c>
      <c r="D448" s="83"/>
      <c r="E448" s="83"/>
      <c r="F448" s="83"/>
    </row>
    <row r="449" spans="1:71" hidden="1" x14ac:dyDescent="0.25">
      <c r="A449" s="25" t="s">
        <v>111</v>
      </c>
      <c r="B449" s="7"/>
      <c r="C449" s="113">
        <v>25000</v>
      </c>
      <c r="D449" s="113"/>
      <c r="E449" s="113"/>
      <c r="F449" s="113"/>
      <c r="G449" s="36"/>
      <c r="H449" s="36"/>
      <c r="I449" s="36"/>
      <c r="J449" s="36"/>
      <c r="K449" s="36"/>
      <c r="L449" s="36"/>
      <c r="M449" s="36"/>
      <c r="N449" s="36"/>
      <c r="O449" s="36"/>
      <c r="P449" s="36"/>
      <c r="Q449" s="36"/>
      <c r="R449" s="36"/>
      <c r="S449" s="36"/>
      <c r="T449" s="36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F449" s="36"/>
      <c r="AG449" s="36"/>
      <c r="AH449" s="36"/>
      <c r="AI449" s="36"/>
      <c r="AJ449" s="36"/>
      <c r="AK449" s="36"/>
      <c r="AL449" s="36"/>
      <c r="AM449" s="36"/>
      <c r="AN449" s="36"/>
      <c r="AO449" s="36"/>
      <c r="AP449" s="36"/>
      <c r="AQ449" s="36"/>
      <c r="AR449" s="36"/>
      <c r="AS449" s="36"/>
      <c r="AT449" s="36"/>
      <c r="AU449" s="36"/>
      <c r="AV449" s="36"/>
      <c r="AW449" s="36"/>
      <c r="AX449" s="36"/>
      <c r="AY449" s="36"/>
      <c r="AZ449" s="36"/>
      <c r="BA449" s="36"/>
      <c r="BB449" s="36"/>
      <c r="BC449" s="36"/>
      <c r="BD449" s="36"/>
      <c r="BE449" s="36"/>
      <c r="BF449" s="36"/>
      <c r="BG449" s="36"/>
      <c r="BH449" s="36"/>
      <c r="BI449" s="36"/>
      <c r="BJ449" s="36"/>
      <c r="BK449" s="36"/>
      <c r="BL449" s="36"/>
      <c r="BM449" s="36"/>
      <c r="BN449" s="36"/>
      <c r="BO449" s="36"/>
      <c r="BP449" s="36"/>
      <c r="BQ449" s="36"/>
      <c r="BR449" s="36"/>
      <c r="BS449" s="36"/>
    </row>
    <row r="450" spans="1:71" s="45" customFormat="1" hidden="1" x14ac:dyDescent="0.25">
      <c r="A450" s="197" t="s">
        <v>141</v>
      </c>
      <c r="B450" s="154"/>
      <c r="C450" s="113"/>
      <c r="D450" s="83"/>
      <c r="E450" s="83"/>
      <c r="F450" s="83"/>
    </row>
    <row r="451" spans="1:71" s="45" customFormat="1" ht="15.75" hidden="1" customHeight="1" x14ac:dyDescent="0.25">
      <c r="A451" s="18" t="s">
        <v>219</v>
      </c>
      <c r="B451" s="137"/>
      <c r="C451" s="80">
        <f>C444+ROUND(C449*3.2,0)</f>
        <v>102000</v>
      </c>
      <c r="D451" s="86"/>
      <c r="E451" s="86"/>
      <c r="F451" s="86"/>
    </row>
    <row r="452" spans="1:71" s="45" customFormat="1" ht="15.75" hidden="1" customHeight="1" x14ac:dyDescent="0.25">
      <c r="A452" s="16" t="s">
        <v>144</v>
      </c>
      <c r="B452" s="7"/>
      <c r="C452" s="113"/>
      <c r="D452" s="86"/>
      <c r="E452" s="86"/>
      <c r="F452" s="86"/>
    </row>
    <row r="453" spans="1:71" s="45" customFormat="1" ht="15.75" hidden="1" customHeight="1" x14ac:dyDescent="0.25">
      <c r="A453" s="17" t="s">
        <v>113</v>
      </c>
      <c r="B453" s="7"/>
      <c r="C453" s="113">
        <f>SUM(C454,C455,C462,C468,C469,C470,C471)</f>
        <v>5881</v>
      </c>
      <c r="D453" s="86"/>
      <c r="E453" s="86"/>
      <c r="F453" s="86"/>
    </row>
    <row r="454" spans="1:71" s="45" customFormat="1" ht="15.75" hidden="1" customHeight="1" x14ac:dyDescent="0.25">
      <c r="A454" s="17" t="s">
        <v>215</v>
      </c>
      <c r="B454" s="7"/>
      <c r="C454" s="113"/>
      <c r="D454" s="86"/>
      <c r="E454" s="86"/>
      <c r="F454" s="86"/>
    </row>
    <row r="455" spans="1:71" s="45" customFormat="1" ht="15.75" hidden="1" customHeight="1" x14ac:dyDescent="0.25">
      <c r="A455" s="157" t="s">
        <v>220</v>
      </c>
      <c r="B455" s="7"/>
      <c r="C455" s="113">
        <f>C456+C457+C458+C460</f>
        <v>5781</v>
      </c>
      <c r="D455" s="86"/>
      <c r="E455" s="86"/>
      <c r="F455" s="86"/>
    </row>
    <row r="456" spans="1:71" s="45" customFormat="1" ht="19.5" hidden="1" customHeight="1" x14ac:dyDescent="0.25">
      <c r="A456" s="270" t="s">
        <v>221</v>
      </c>
      <c r="B456" s="7"/>
      <c r="C456" s="83">
        <v>4447</v>
      </c>
      <c r="D456" s="86"/>
      <c r="E456" s="86"/>
      <c r="F456" s="86"/>
    </row>
    <row r="457" spans="1:71" s="45" customFormat="1" ht="15.75" hidden="1" customHeight="1" x14ac:dyDescent="0.25">
      <c r="A457" s="270" t="s">
        <v>222</v>
      </c>
      <c r="B457" s="7"/>
      <c r="C457" s="83">
        <v>1334</v>
      </c>
      <c r="D457" s="86"/>
      <c r="E457" s="86"/>
      <c r="F457" s="86"/>
    </row>
    <row r="458" spans="1:71" s="45" customFormat="1" ht="30.75" hidden="1" customHeight="1" x14ac:dyDescent="0.25">
      <c r="A458" s="270" t="s">
        <v>223</v>
      </c>
      <c r="B458" s="7"/>
      <c r="C458" s="83"/>
      <c r="D458" s="86"/>
      <c r="E458" s="86"/>
      <c r="F458" s="86"/>
    </row>
    <row r="459" spans="1:71" s="45" customFormat="1" hidden="1" x14ac:dyDescent="0.25">
      <c r="A459" s="270" t="s">
        <v>224</v>
      </c>
      <c r="B459" s="7"/>
      <c r="C459" s="83"/>
      <c r="D459" s="86"/>
      <c r="E459" s="86"/>
      <c r="F459" s="86"/>
    </row>
    <row r="460" spans="1:71" s="45" customFormat="1" ht="30" hidden="1" x14ac:dyDescent="0.25">
      <c r="A460" s="270" t="s">
        <v>225</v>
      </c>
      <c r="B460" s="7"/>
      <c r="C460" s="83"/>
      <c r="D460" s="86"/>
      <c r="E460" s="86"/>
      <c r="F460" s="86"/>
    </row>
    <row r="461" spans="1:71" s="45" customFormat="1" hidden="1" x14ac:dyDescent="0.25">
      <c r="A461" s="270" t="s">
        <v>224</v>
      </c>
      <c r="B461" s="7"/>
      <c r="C461" s="140"/>
      <c r="D461" s="86"/>
      <c r="E461" s="86"/>
      <c r="F461" s="86"/>
    </row>
    <row r="462" spans="1:71" s="45" customFormat="1" ht="30" hidden="1" customHeight="1" x14ac:dyDescent="0.25">
      <c r="A462" s="157" t="s">
        <v>226</v>
      </c>
      <c r="B462" s="7"/>
      <c r="C462" s="113">
        <f>SUM(C463,C464,C466)</f>
        <v>100</v>
      </c>
      <c r="D462" s="86"/>
      <c r="E462" s="86"/>
      <c r="F462" s="86"/>
    </row>
    <row r="463" spans="1:71" s="45" customFormat="1" ht="30" hidden="1" x14ac:dyDescent="0.25">
      <c r="A463" s="270" t="s">
        <v>227</v>
      </c>
      <c r="B463" s="7"/>
      <c r="C463" s="113">
        <v>100</v>
      </c>
      <c r="D463" s="86"/>
      <c r="E463" s="86"/>
      <c r="F463" s="86"/>
    </row>
    <row r="464" spans="1:71" s="45" customFormat="1" ht="45" hidden="1" x14ac:dyDescent="0.25">
      <c r="A464" s="270" t="s">
        <v>228</v>
      </c>
      <c r="B464" s="7"/>
      <c r="C464" s="135"/>
      <c r="D464" s="86"/>
      <c r="E464" s="86"/>
      <c r="F464" s="86"/>
    </row>
    <row r="465" spans="1:71" s="45" customFormat="1" hidden="1" x14ac:dyDescent="0.25">
      <c r="A465" s="270" t="s">
        <v>224</v>
      </c>
      <c r="B465" s="7"/>
      <c r="C465" s="135"/>
      <c r="D465" s="86"/>
      <c r="E465" s="86"/>
      <c r="F465" s="86"/>
    </row>
    <row r="466" spans="1:71" s="45" customFormat="1" ht="45" hidden="1" x14ac:dyDescent="0.25">
      <c r="A466" s="270" t="s">
        <v>229</v>
      </c>
      <c r="B466" s="7"/>
      <c r="C466" s="135"/>
      <c r="D466" s="86"/>
      <c r="E466" s="86"/>
      <c r="F466" s="86"/>
    </row>
    <row r="467" spans="1:71" s="45" customFormat="1" hidden="1" x14ac:dyDescent="0.25">
      <c r="A467" s="270" t="s">
        <v>224</v>
      </c>
      <c r="B467" s="7"/>
      <c r="C467" s="135"/>
      <c r="D467" s="86"/>
      <c r="E467" s="86"/>
      <c r="F467" s="86"/>
    </row>
    <row r="468" spans="1:71" s="45" customFormat="1" ht="31.5" hidden="1" customHeight="1" x14ac:dyDescent="0.25">
      <c r="A468" s="157" t="s">
        <v>230</v>
      </c>
      <c r="B468" s="7"/>
      <c r="C468" s="113"/>
      <c r="D468" s="86"/>
      <c r="E468" s="86"/>
      <c r="F468" s="86"/>
    </row>
    <row r="469" spans="1:71" s="45" customFormat="1" ht="30" hidden="1" x14ac:dyDescent="0.25">
      <c r="A469" s="17" t="s">
        <v>231</v>
      </c>
      <c r="B469" s="7"/>
      <c r="C469" s="113"/>
      <c r="D469" s="86"/>
      <c r="E469" s="86"/>
      <c r="F469" s="86"/>
    </row>
    <row r="470" spans="1:71" s="45" customFormat="1" ht="15.75" hidden="1" customHeight="1" x14ac:dyDescent="0.25">
      <c r="A470" s="157" t="s">
        <v>232</v>
      </c>
      <c r="B470" s="7"/>
      <c r="C470" s="113"/>
      <c r="D470" s="86"/>
      <c r="E470" s="86"/>
      <c r="F470" s="86"/>
    </row>
    <row r="471" spans="1:71" s="45" customFormat="1" ht="15.75" hidden="1" customHeight="1" x14ac:dyDescent="0.25">
      <c r="A471" s="17" t="s">
        <v>233</v>
      </c>
      <c r="B471" s="7"/>
      <c r="C471" s="113"/>
      <c r="D471" s="86"/>
      <c r="E471" s="86"/>
      <c r="F471" s="86"/>
    </row>
    <row r="472" spans="1:71" s="45" customFormat="1" hidden="1" x14ac:dyDescent="0.25">
      <c r="A472" s="25" t="s">
        <v>111</v>
      </c>
      <c r="B472" s="80"/>
      <c r="C472" s="83"/>
      <c r="D472" s="86"/>
      <c r="E472" s="86"/>
      <c r="F472" s="86"/>
    </row>
    <row r="473" spans="1:71" s="45" customFormat="1" hidden="1" x14ac:dyDescent="0.25">
      <c r="A473" s="197" t="s">
        <v>141</v>
      </c>
      <c r="B473" s="80"/>
      <c r="C473" s="140"/>
      <c r="D473" s="86"/>
      <c r="E473" s="86"/>
      <c r="F473" s="86"/>
    </row>
    <row r="474" spans="1:71" ht="30" hidden="1" x14ac:dyDescent="0.25">
      <c r="A474" s="25" t="s">
        <v>112</v>
      </c>
      <c r="B474" s="7"/>
      <c r="C474" s="113">
        <v>6260</v>
      </c>
      <c r="D474" s="113"/>
      <c r="E474" s="113"/>
      <c r="F474" s="113"/>
      <c r="G474" s="36"/>
      <c r="H474" s="36"/>
      <c r="I474" s="36"/>
      <c r="J474" s="36"/>
      <c r="K474" s="36"/>
      <c r="L474" s="36"/>
      <c r="M474" s="36"/>
      <c r="N474" s="36"/>
      <c r="O474" s="36"/>
      <c r="P474" s="36"/>
      <c r="Q474" s="36"/>
      <c r="R474" s="36"/>
      <c r="S474" s="36"/>
      <c r="T474" s="36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F474" s="36"/>
      <c r="AG474" s="36"/>
      <c r="AH474" s="36"/>
      <c r="AI474" s="36"/>
      <c r="AJ474" s="36"/>
      <c r="AK474" s="36"/>
      <c r="AL474" s="36"/>
      <c r="AM474" s="36"/>
      <c r="AN474" s="36"/>
      <c r="AO474" s="36"/>
      <c r="AP474" s="36"/>
      <c r="AQ474" s="36"/>
      <c r="AR474" s="36"/>
      <c r="AS474" s="36"/>
      <c r="AT474" s="36"/>
      <c r="AU474" s="36"/>
      <c r="AV474" s="36"/>
      <c r="AW474" s="36"/>
      <c r="AX474" s="36"/>
      <c r="AY474" s="36"/>
      <c r="AZ474" s="36"/>
      <c r="BA474" s="36"/>
      <c r="BB474" s="36"/>
      <c r="BC474" s="36"/>
      <c r="BD474" s="36"/>
      <c r="BE474" s="36"/>
      <c r="BF474" s="36"/>
      <c r="BG474" s="36"/>
      <c r="BH474" s="36"/>
      <c r="BI474" s="36"/>
      <c r="BJ474" s="36"/>
      <c r="BK474" s="36"/>
      <c r="BL474" s="36"/>
      <c r="BM474" s="36"/>
      <c r="BN474" s="36"/>
      <c r="BO474" s="36"/>
      <c r="BP474" s="36"/>
      <c r="BQ474" s="36"/>
      <c r="BR474" s="36"/>
      <c r="BS474" s="36"/>
    </row>
    <row r="475" spans="1:71" s="45" customFormat="1" ht="15.75" hidden="1" customHeight="1" x14ac:dyDescent="0.25">
      <c r="A475" s="25" t="s">
        <v>234</v>
      </c>
      <c r="B475" s="7"/>
      <c r="C475" s="113"/>
      <c r="D475" s="86"/>
      <c r="E475" s="86"/>
      <c r="F475" s="86"/>
    </row>
    <row r="476" spans="1:71" s="45" customFormat="1" hidden="1" x14ac:dyDescent="0.25">
      <c r="A476" s="269" t="s">
        <v>235</v>
      </c>
      <c r="B476" s="7"/>
      <c r="C476" s="113"/>
      <c r="D476" s="86"/>
      <c r="E476" s="86"/>
      <c r="F476" s="86"/>
    </row>
    <row r="477" spans="1:71" s="45" customFormat="1" hidden="1" x14ac:dyDescent="0.25">
      <c r="A477" s="15" t="s">
        <v>143</v>
      </c>
      <c r="B477" s="7"/>
      <c r="C477" s="104">
        <f>C453+ROUND(C472*3.2,0)+C474</f>
        <v>12141</v>
      </c>
      <c r="D477" s="86"/>
      <c r="E477" s="86"/>
      <c r="F477" s="86"/>
    </row>
    <row r="478" spans="1:71" s="45" customFormat="1" hidden="1" x14ac:dyDescent="0.25">
      <c r="A478" s="311" t="s">
        <v>142</v>
      </c>
      <c r="B478" s="7"/>
      <c r="C478" s="104">
        <f>SUM(C451,C477)</f>
        <v>114141</v>
      </c>
      <c r="D478" s="86"/>
      <c r="E478" s="86"/>
      <c r="F478" s="86"/>
    </row>
    <row r="479" spans="1:71" ht="15" hidden="1" customHeight="1" x14ac:dyDescent="0.25">
      <c r="A479" s="98" t="s">
        <v>7</v>
      </c>
      <c r="B479" s="65"/>
      <c r="C479" s="113"/>
      <c r="D479" s="113"/>
      <c r="E479" s="113"/>
      <c r="F479" s="113"/>
      <c r="G479" s="36"/>
      <c r="H479" s="36"/>
      <c r="I479" s="36"/>
      <c r="J479" s="36"/>
      <c r="K479" s="36"/>
      <c r="L479" s="36"/>
      <c r="M479" s="36"/>
      <c r="N479" s="36"/>
      <c r="O479" s="36"/>
      <c r="P479" s="36"/>
      <c r="Q479" s="36"/>
      <c r="R479" s="36"/>
      <c r="S479" s="36"/>
      <c r="T479" s="36"/>
      <c r="U479" s="36"/>
      <c r="V479" s="36"/>
      <c r="W479" s="36"/>
      <c r="X479" s="36"/>
      <c r="Y479" s="36"/>
      <c r="Z479" s="36"/>
      <c r="AA479" s="36"/>
      <c r="AB479" s="36"/>
      <c r="AC479" s="36"/>
      <c r="AD479" s="36"/>
      <c r="AE479" s="36"/>
      <c r="AF479" s="36"/>
      <c r="AG479" s="36"/>
      <c r="AH479" s="36"/>
      <c r="AI479" s="36"/>
      <c r="AJ479" s="36"/>
      <c r="AK479" s="36"/>
      <c r="AL479" s="36"/>
      <c r="AM479" s="36"/>
      <c r="AN479" s="36"/>
      <c r="AO479" s="36"/>
      <c r="AP479" s="36"/>
      <c r="AQ479" s="36"/>
      <c r="AR479" s="36"/>
      <c r="AS479" s="36"/>
      <c r="AT479" s="36"/>
      <c r="AU479" s="36"/>
      <c r="AV479" s="36"/>
      <c r="AW479" s="36"/>
      <c r="AX479" s="36"/>
      <c r="AY479" s="36"/>
      <c r="AZ479" s="36"/>
      <c r="BA479" s="36"/>
      <c r="BB479" s="36"/>
      <c r="BC479" s="36"/>
      <c r="BD479" s="36"/>
      <c r="BE479" s="36"/>
      <c r="BF479" s="36"/>
      <c r="BG479" s="36"/>
      <c r="BH479" s="36"/>
      <c r="BI479" s="36"/>
      <c r="BJ479" s="36"/>
      <c r="BK479" s="36"/>
      <c r="BL479" s="36"/>
      <c r="BM479" s="36"/>
      <c r="BN479" s="36"/>
      <c r="BO479" s="36"/>
      <c r="BP479" s="36"/>
      <c r="BQ479" s="36"/>
      <c r="BR479" s="36"/>
      <c r="BS479" s="36"/>
    </row>
    <row r="480" spans="1:71" ht="15" hidden="1" customHeight="1" x14ac:dyDescent="0.25">
      <c r="A480" s="21" t="s">
        <v>20</v>
      </c>
      <c r="B480" s="65"/>
      <c r="C480" s="113"/>
      <c r="D480" s="113"/>
      <c r="E480" s="113"/>
      <c r="F480" s="113"/>
      <c r="G480" s="36"/>
      <c r="H480" s="36"/>
      <c r="I480" s="36"/>
      <c r="J480" s="36"/>
      <c r="K480" s="36"/>
      <c r="L480" s="36"/>
      <c r="M480" s="36"/>
      <c r="N480" s="36"/>
      <c r="O480" s="36"/>
      <c r="P480" s="36"/>
      <c r="Q480" s="36"/>
      <c r="R480" s="36"/>
      <c r="S480" s="36"/>
      <c r="T480" s="36"/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F480" s="36"/>
      <c r="AG480" s="36"/>
      <c r="AH480" s="36"/>
      <c r="AI480" s="36"/>
      <c r="AJ480" s="36"/>
      <c r="AK480" s="36"/>
      <c r="AL480" s="36"/>
      <c r="AM480" s="36"/>
      <c r="AN480" s="36"/>
      <c r="AO480" s="36"/>
      <c r="AP480" s="36"/>
      <c r="AQ480" s="36"/>
      <c r="AR480" s="36"/>
      <c r="AS480" s="36"/>
      <c r="AT480" s="36"/>
      <c r="AU480" s="36"/>
      <c r="AV480" s="36"/>
      <c r="AW480" s="36"/>
      <c r="AX480" s="36"/>
      <c r="AY480" s="36"/>
      <c r="AZ480" s="36"/>
      <c r="BA480" s="36"/>
      <c r="BB480" s="36"/>
      <c r="BC480" s="36"/>
      <c r="BD480" s="36"/>
      <c r="BE480" s="36"/>
      <c r="BF480" s="36"/>
      <c r="BG480" s="36"/>
      <c r="BH480" s="36"/>
      <c r="BI480" s="36"/>
      <c r="BJ480" s="36"/>
      <c r="BK480" s="36"/>
      <c r="BL480" s="36"/>
      <c r="BM480" s="36"/>
      <c r="BN480" s="36"/>
      <c r="BO480" s="36"/>
      <c r="BP480" s="36"/>
      <c r="BQ480" s="36"/>
      <c r="BR480" s="36"/>
      <c r="BS480" s="36"/>
    </row>
    <row r="481" spans="1:71" ht="15" hidden="1" customHeight="1" x14ac:dyDescent="0.25">
      <c r="A481" s="160" t="s">
        <v>37</v>
      </c>
      <c r="B481" s="65">
        <v>240</v>
      </c>
      <c r="C481" s="113">
        <v>875</v>
      </c>
      <c r="D481" s="56">
        <v>8</v>
      </c>
      <c r="E481" s="113">
        <f>ROUND(F481/B481,0)</f>
        <v>29</v>
      </c>
      <c r="F481" s="113">
        <f>ROUND(C481*D481,0)</f>
        <v>7000</v>
      </c>
      <c r="G481" s="36"/>
      <c r="H481" s="36"/>
      <c r="I481" s="36"/>
      <c r="J481" s="36"/>
      <c r="K481" s="36"/>
      <c r="L481" s="36"/>
      <c r="M481" s="36"/>
      <c r="N481" s="36"/>
      <c r="O481" s="36"/>
      <c r="P481" s="36"/>
      <c r="Q481" s="36"/>
      <c r="R481" s="36"/>
      <c r="S481" s="36"/>
      <c r="T481" s="36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F481" s="36"/>
      <c r="AG481" s="36"/>
      <c r="AH481" s="36"/>
      <c r="AI481" s="36"/>
      <c r="AJ481" s="36"/>
      <c r="AK481" s="36"/>
      <c r="AL481" s="36"/>
      <c r="AM481" s="36"/>
      <c r="AN481" s="36"/>
      <c r="AO481" s="36"/>
      <c r="AP481" s="36"/>
      <c r="AQ481" s="36"/>
      <c r="AR481" s="36"/>
      <c r="AS481" s="36"/>
      <c r="AT481" s="36"/>
      <c r="AU481" s="36"/>
      <c r="AV481" s="36"/>
      <c r="AW481" s="36"/>
      <c r="AX481" s="36"/>
      <c r="AY481" s="36"/>
      <c r="AZ481" s="36"/>
      <c r="BA481" s="36"/>
      <c r="BB481" s="36"/>
      <c r="BC481" s="36"/>
      <c r="BD481" s="36"/>
      <c r="BE481" s="36"/>
      <c r="BF481" s="36"/>
      <c r="BG481" s="36"/>
      <c r="BH481" s="36"/>
      <c r="BI481" s="36"/>
      <c r="BJ481" s="36"/>
      <c r="BK481" s="36"/>
      <c r="BL481" s="36"/>
      <c r="BM481" s="36"/>
      <c r="BN481" s="36"/>
      <c r="BO481" s="36"/>
      <c r="BP481" s="36"/>
      <c r="BQ481" s="36"/>
      <c r="BR481" s="36"/>
      <c r="BS481" s="36"/>
    </row>
    <row r="482" spans="1:71" ht="15" hidden="1" customHeight="1" x14ac:dyDescent="0.25">
      <c r="A482" s="168" t="s">
        <v>134</v>
      </c>
      <c r="B482" s="171"/>
      <c r="C482" s="123">
        <f t="shared" ref="C482" si="36">C481</f>
        <v>875</v>
      </c>
      <c r="D482" s="167">
        <f t="shared" ref="D482:F483" si="37">D481</f>
        <v>8</v>
      </c>
      <c r="E482" s="123">
        <f t="shared" si="37"/>
        <v>29</v>
      </c>
      <c r="F482" s="123">
        <f t="shared" si="37"/>
        <v>7000</v>
      </c>
      <c r="G482" s="36"/>
      <c r="H482" s="36"/>
      <c r="I482" s="36"/>
      <c r="J482" s="36"/>
      <c r="K482" s="36"/>
      <c r="L482" s="36"/>
      <c r="M482" s="36"/>
      <c r="N482" s="36"/>
      <c r="O482" s="36"/>
      <c r="P482" s="36"/>
      <c r="Q482" s="36"/>
      <c r="R482" s="36"/>
      <c r="S482" s="36"/>
      <c r="T482" s="36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F482" s="36"/>
      <c r="AG482" s="36"/>
      <c r="AH482" s="36"/>
      <c r="AI482" s="36"/>
      <c r="AJ482" s="36"/>
      <c r="AK482" s="36"/>
      <c r="AL482" s="36"/>
      <c r="AM482" s="36"/>
      <c r="AN482" s="36"/>
      <c r="AO482" s="36"/>
      <c r="AP482" s="36"/>
      <c r="AQ482" s="36"/>
      <c r="AR482" s="36"/>
      <c r="AS482" s="36"/>
      <c r="AT482" s="36"/>
      <c r="AU482" s="36"/>
      <c r="AV482" s="36"/>
      <c r="AW482" s="36"/>
      <c r="AX482" s="36"/>
      <c r="AY482" s="36"/>
      <c r="AZ482" s="36"/>
      <c r="BA482" s="36"/>
      <c r="BB482" s="36"/>
      <c r="BC482" s="36"/>
      <c r="BD482" s="36"/>
      <c r="BE482" s="36"/>
      <c r="BF482" s="36"/>
      <c r="BG482" s="36"/>
      <c r="BH482" s="36"/>
      <c r="BI482" s="36"/>
      <c r="BJ482" s="36"/>
      <c r="BK482" s="36"/>
      <c r="BL482" s="36"/>
      <c r="BM482" s="36"/>
      <c r="BN482" s="36"/>
      <c r="BO482" s="36"/>
      <c r="BP482" s="36"/>
      <c r="BQ482" s="36"/>
      <c r="BR482" s="36"/>
      <c r="BS482" s="36"/>
    </row>
    <row r="483" spans="1:71" ht="22.5" hidden="1" customHeight="1" x14ac:dyDescent="0.25">
      <c r="A483" s="23" t="s">
        <v>110</v>
      </c>
      <c r="B483" s="59"/>
      <c r="C483" s="104">
        <f t="shared" ref="C483" si="38">C482</f>
        <v>875</v>
      </c>
      <c r="D483" s="125">
        <f>F483/C483</f>
        <v>8</v>
      </c>
      <c r="E483" s="104">
        <f t="shared" si="37"/>
        <v>29</v>
      </c>
      <c r="F483" s="104">
        <f t="shared" si="37"/>
        <v>7000</v>
      </c>
    </row>
    <row r="484" spans="1:71" ht="15.75" hidden="1" thickBot="1" x14ac:dyDescent="0.3">
      <c r="A484" s="114" t="s">
        <v>10</v>
      </c>
      <c r="B484" s="115"/>
      <c r="C484" s="115"/>
      <c r="D484" s="115"/>
      <c r="E484" s="115"/>
      <c r="F484" s="115"/>
      <c r="G484" s="36"/>
      <c r="H484" s="36"/>
      <c r="I484" s="36"/>
      <c r="J484" s="36"/>
      <c r="K484" s="36"/>
      <c r="L484" s="36"/>
      <c r="M484" s="36"/>
      <c r="N484" s="36"/>
      <c r="O484" s="36"/>
      <c r="P484" s="36"/>
      <c r="Q484" s="36"/>
      <c r="R484" s="36"/>
      <c r="S484" s="36"/>
      <c r="T484" s="36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F484" s="36"/>
      <c r="AG484" s="36"/>
      <c r="AH484" s="36"/>
      <c r="AI484" s="36"/>
      <c r="AJ484" s="36"/>
      <c r="AK484" s="36"/>
      <c r="AL484" s="36"/>
      <c r="AM484" s="36"/>
      <c r="AN484" s="36"/>
      <c r="AO484" s="36"/>
      <c r="AP484" s="36"/>
      <c r="AQ484" s="36"/>
      <c r="AR484" s="36"/>
      <c r="AS484" s="36"/>
      <c r="AT484" s="36"/>
      <c r="AU484" s="36"/>
      <c r="AV484" s="36"/>
      <c r="AW484" s="36"/>
      <c r="AX484" s="36"/>
      <c r="AY484" s="36"/>
      <c r="AZ484" s="36"/>
      <c r="BA484" s="36"/>
      <c r="BB484" s="36"/>
      <c r="BC484" s="36"/>
      <c r="BD484" s="36"/>
      <c r="BE484" s="36"/>
      <c r="BF484" s="36"/>
      <c r="BG484" s="36"/>
      <c r="BH484" s="36"/>
      <c r="BI484" s="36"/>
      <c r="BJ484" s="36"/>
      <c r="BK484" s="36"/>
      <c r="BL484" s="36"/>
      <c r="BM484" s="36"/>
      <c r="BN484" s="36"/>
      <c r="BO484" s="36"/>
      <c r="BP484" s="36"/>
      <c r="BQ484" s="36"/>
      <c r="BR484" s="36"/>
      <c r="BS484" s="36"/>
    </row>
    <row r="485" spans="1:71" s="75" customFormat="1" hidden="1" x14ac:dyDescent="0.25">
      <c r="A485" s="134"/>
      <c r="B485" s="150"/>
      <c r="C485" s="147"/>
      <c r="D485" s="147"/>
      <c r="E485" s="147"/>
      <c r="F485" s="147"/>
      <c r="G485" s="36"/>
      <c r="H485" s="36"/>
      <c r="I485" s="36"/>
      <c r="J485" s="36"/>
      <c r="K485" s="36"/>
      <c r="L485" s="36"/>
      <c r="M485" s="36"/>
      <c r="N485" s="36"/>
      <c r="O485" s="36"/>
      <c r="P485" s="36"/>
      <c r="Q485" s="36"/>
      <c r="R485" s="36"/>
      <c r="S485" s="36"/>
      <c r="T485" s="36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F485" s="36"/>
      <c r="AG485" s="36"/>
      <c r="AH485" s="36"/>
      <c r="AI485" s="36"/>
      <c r="AJ485" s="36"/>
      <c r="AK485" s="36"/>
      <c r="AL485" s="36"/>
      <c r="AM485" s="36"/>
      <c r="AN485" s="36"/>
      <c r="AO485" s="36"/>
      <c r="AP485" s="36"/>
      <c r="AQ485" s="36"/>
      <c r="AR485" s="36"/>
      <c r="AS485" s="36"/>
      <c r="AT485" s="36"/>
      <c r="AU485" s="36"/>
      <c r="AV485" s="36"/>
      <c r="AW485" s="36"/>
      <c r="AX485" s="36"/>
      <c r="AY485" s="36"/>
      <c r="AZ485" s="36"/>
      <c r="BA485" s="36"/>
      <c r="BB485" s="36"/>
      <c r="BC485" s="36"/>
      <c r="BD485" s="36"/>
      <c r="BE485" s="36"/>
      <c r="BF485" s="36"/>
      <c r="BG485" s="36"/>
      <c r="BH485" s="36"/>
      <c r="BI485" s="36"/>
      <c r="BJ485" s="36"/>
      <c r="BK485" s="36"/>
      <c r="BL485" s="36"/>
      <c r="BM485" s="36"/>
      <c r="BN485" s="36"/>
      <c r="BO485" s="36"/>
      <c r="BP485" s="36"/>
      <c r="BQ485" s="36"/>
      <c r="BR485" s="36"/>
      <c r="BS485" s="36"/>
    </row>
    <row r="486" spans="1:71" ht="15.75" hidden="1" x14ac:dyDescent="0.25">
      <c r="A486" s="183" t="s">
        <v>179</v>
      </c>
      <c r="B486" s="58"/>
      <c r="C486" s="113"/>
      <c r="D486" s="113"/>
      <c r="E486" s="113"/>
      <c r="F486" s="113"/>
      <c r="G486" s="36"/>
      <c r="H486" s="36"/>
      <c r="I486" s="36"/>
      <c r="J486" s="36"/>
      <c r="K486" s="36"/>
      <c r="L486" s="36"/>
      <c r="M486" s="36"/>
      <c r="N486" s="36"/>
      <c r="O486" s="36"/>
      <c r="P486" s="36"/>
      <c r="Q486" s="36"/>
      <c r="R486" s="36"/>
      <c r="S486" s="36"/>
      <c r="T486" s="36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F486" s="36"/>
      <c r="AG486" s="36"/>
      <c r="AH486" s="36"/>
      <c r="AI486" s="36"/>
      <c r="AJ486" s="36"/>
      <c r="AK486" s="36"/>
      <c r="AL486" s="36"/>
      <c r="AM486" s="36"/>
      <c r="AN486" s="36"/>
      <c r="AO486" s="36"/>
      <c r="AP486" s="36"/>
      <c r="AQ486" s="36"/>
      <c r="AR486" s="36"/>
      <c r="AS486" s="36"/>
      <c r="AT486" s="36"/>
      <c r="AU486" s="36"/>
      <c r="AV486" s="36"/>
      <c r="AW486" s="36"/>
      <c r="AX486" s="36"/>
      <c r="AY486" s="36"/>
      <c r="AZ486" s="36"/>
      <c r="BA486" s="36"/>
      <c r="BB486" s="36"/>
      <c r="BC486" s="36"/>
      <c r="BD486" s="36"/>
      <c r="BE486" s="36"/>
      <c r="BF486" s="36"/>
      <c r="BG486" s="36"/>
      <c r="BH486" s="36"/>
      <c r="BI486" s="36"/>
      <c r="BJ486" s="36"/>
      <c r="BK486" s="36"/>
      <c r="BL486" s="36"/>
      <c r="BM486" s="36"/>
      <c r="BN486" s="36"/>
      <c r="BO486" s="36"/>
      <c r="BP486" s="36"/>
      <c r="BQ486" s="36"/>
      <c r="BR486" s="36"/>
      <c r="BS486" s="36"/>
    </row>
    <row r="487" spans="1:71" hidden="1" x14ac:dyDescent="0.25">
      <c r="A487" s="16" t="s">
        <v>174</v>
      </c>
      <c r="B487" s="7"/>
      <c r="C487" s="113"/>
      <c r="D487" s="113"/>
      <c r="E487" s="113"/>
      <c r="F487" s="113"/>
      <c r="G487" s="36"/>
      <c r="H487" s="36"/>
      <c r="I487" s="36"/>
      <c r="J487" s="36"/>
      <c r="K487" s="36"/>
      <c r="L487" s="36"/>
      <c r="M487" s="36"/>
      <c r="N487" s="36"/>
      <c r="O487" s="36"/>
      <c r="P487" s="36"/>
      <c r="Q487" s="36"/>
      <c r="R487" s="36"/>
      <c r="S487" s="36"/>
      <c r="T487" s="36"/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F487" s="36"/>
      <c r="AG487" s="36"/>
      <c r="AH487" s="36"/>
      <c r="AI487" s="36"/>
      <c r="AJ487" s="36"/>
      <c r="AK487" s="36"/>
      <c r="AL487" s="36"/>
      <c r="AM487" s="36"/>
      <c r="AN487" s="36"/>
      <c r="AO487" s="36"/>
      <c r="AP487" s="36"/>
      <c r="AQ487" s="36"/>
      <c r="AR487" s="36"/>
      <c r="AS487" s="36"/>
      <c r="AT487" s="36"/>
      <c r="AU487" s="36"/>
      <c r="AV487" s="36"/>
      <c r="AW487" s="36"/>
      <c r="AX487" s="36"/>
      <c r="AY487" s="36"/>
      <c r="AZ487" s="36"/>
      <c r="BA487" s="36"/>
      <c r="BB487" s="36"/>
      <c r="BC487" s="36"/>
      <c r="BD487" s="36"/>
      <c r="BE487" s="36"/>
      <c r="BF487" s="36"/>
      <c r="BG487" s="36"/>
      <c r="BH487" s="36"/>
      <c r="BI487" s="36"/>
      <c r="BJ487" s="36"/>
      <c r="BK487" s="36"/>
      <c r="BL487" s="36"/>
      <c r="BM487" s="36"/>
      <c r="BN487" s="36"/>
      <c r="BO487" s="36"/>
      <c r="BP487" s="36"/>
      <c r="BQ487" s="36"/>
      <c r="BR487" s="36"/>
      <c r="BS487" s="36"/>
    </row>
    <row r="488" spans="1:71" hidden="1" x14ac:dyDescent="0.25">
      <c r="A488" s="17" t="s">
        <v>113</v>
      </c>
      <c r="B488" s="7"/>
      <c r="C488" s="113"/>
      <c r="D488" s="113"/>
      <c r="E488" s="113"/>
      <c r="F488" s="113"/>
      <c r="G488" s="36"/>
      <c r="H488" s="36"/>
      <c r="I488" s="36"/>
      <c r="J488" s="36"/>
      <c r="K488" s="36"/>
      <c r="L488" s="36"/>
      <c r="M488" s="36"/>
      <c r="N488" s="36"/>
      <c r="O488" s="36"/>
      <c r="P488" s="36"/>
      <c r="Q488" s="36"/>
      <c r="R488" s="36"/>
      <c r="S488" s="36"/>
      <c r="T488" s="36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F488" s="36"/>
      <c r="AG488" s="36"/>
      <c r="AH488" s="36"/>
      <c r="AI488" s="36"/>
      <c r="AJ488" s="36"/>
      <c r="AK488" s="36"/>
      <c r="AL488" s="36"/>
      <c r="AM488" s="36"/>
      <c r="AN488" s="36"/>
      <c r="AO488" s="36"/>
      <c r="AP488" s="36"/>
      <c r="AQ488" s="36"/>
      <c r="AR488" s="36"/>
      <c r="AS488" s="36"/>
      <c r="AT488" s="36"/>
      <c r="AU488" s="36"/>
      <c r="AV488" s="36"/>
      <c r="AW488" s="36"/>
      <c r="AX488" s="36"/>
      <c r="AY488" s="36"/>
      <c r="AZ488" s="36"/>
      <c r="BA488" s="36"/>
      <c r="BB488" s="36"/>
      <c r="BC488" s="36"/>
      <c r="BD488" s="36"/>
      <c r="BE488" s="36"/>
      <c r="BF488" s="36"/>
      <c r="BG488" s="36"/>
      <c r="BH488" s="36"/>
      <c r="BI488" s="36"/>
      <c r="BJ488" s="36"/>
      <c r="BK488" s="36"/>
      <c r="BL488" s="36"/>
      <c r="BM488" s="36"/>
      <c r="BN488" s="36"/>
      <c r="BO488" s="36"/>
      <c r="BP488" s="36"/>
      <c r="BQ488" s="36"/>
      <c r="BR488" s="36"/>
      <c r="BS488" s="36"/>
    </row>
    <row r="489" spans="1:71" hidden="1" x14ac:dyDescent="0.25">
      <c r="A489" s="25" t="s">
        <v>111</v>
      </c>
      <c r="B489" s="7"/>
      <c r="C489" s="113">
        <f>C490/8.5</f>
        <v>33499.058823529413</v>
      </c>
      <c r="D489" s="113"/>
      <c r="E489" s="113"/>
      <c r="F489" s="113"/>
      <c r="G489" s="36"/>
      <c r="H489" s="36"/>
      <c r="I489" s="36"/>
      <c r="J489" s="36"/>
      <c r="K489" s="36"/>
      <c r="L489" s="36"/>
      <c r="M489" s="36"/>
      <c r="N489" s="36"/>
      <c r="O489" s="36"/>
      <c r="P489" s="36"/>
      <c r="Q489" s="36"/>
      <c r="R489" s="36"/>
      <c r="S489" s="36"/>
      <c r="T489" s="36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F489" s="36"/>
      <c r="AG489" s="36"/>
      <c r="AH489" s="36"/>
      <c r="AI489" s="36"/>
      <c r="AJ489" s="36"/>
      <c r="AK489" s="36"/>
      <c r="AL489" s="36"/>
      <c r="AM489" s="36"/>
      <c r="AN489" s="36"/>
      <c r="AO489" s="36"/>
      <c r="AP489" s="36"/>
      <c r="AQ489" s="36"/>
      <c r="AR489" s="36"/>
      <c r="AS489" s="36"/>
      <c r="AT489" s="36"/>
      <c r="AU489" s="36"/>
      <c r="AV489" s="36"/>
      <c r="AW489" s="36"/>
      <c r="AX489" s="36"/>
      <c r="AY489" s="36"/>
      <c r="AZ489" s="36"/>
      <c r="BA489" s="36"/>
      <c r="BB489" s="36"/>
      <c r="BC489" s="36"/>
      <c r="BD489" s="36"/>
      <c r="BE489" s="36"/>
      <c r="BF489" s="36"/>
      <c r="BG489" s="36"/>
      <c r="BH489" s="36"/>
      <c r="BI489" s="36"/>
      <c r="BJ489" s="36"/>
      <c r="BK489" s="36"/>
      <c r="BL489" s="36"/>
      <c r="BM489" s="36"/>
      <c r="BN489" s="36"/>
      <c r="BO489" s="36"/>
      <c r="BP489" s="36"/>
      <c r="BQ489" s="36"/>
      <c r="BR489" s="36"/>
      <c r="BS489" s="36"/>
    </row>
    <row r="490" spans="1:71" hidden="1" x14ac:dyDescent="0.25">
      <c r="A490" s="197" t="s">
        <v>141</v>
      </c>
      <c r="B490" s="7"/>
      <c r="C490" s="113">
        <v>284742</v>
      </c>
      <c r="D490" s="113"/>
      <c r="E490" s="113"/>
      <c r="F490" s="113"/>
      <c r="G490" s="262"/>
      <c r="H490" s="36"/>
      <c r="I490" s="36"/>
      <c r="J490" s="36"/>
      <c r="K490" s="36"/>
      <c r="L490" s="36"/>
      <c r="M490" s="36"/>
      <c r="N490" s="36"/>
      <c r="O490" s="36"/>
      <c r="P490" s="36"/>
      <c r="Q490" s="36"/>
      <c r="R490" s="36"/>
      <c r="S490" s="36"/>
      <c r="T490" s="36"/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F490" s="36"/>
      <c r="AG490" s="36"/>
      <c r="AH490" s="36"/>
      <c r="AI490" s="36"/>
      <c r="AJ490" s="36"/>
      <c r="AK490" s="36"/>
      <c r="AL490" s="36"/>
      <c r="AM490" s="36"/>
      <c r="AN490" s="36"/>
      <c r="AO490" s="36"/>
      <c r="AP490" s="36"/>
      <c r="AQ490" s="36"/>
      <c r="AR490" s="36"/>
      <c r="AS490" s="36"/>
      <c r="AT490" s="36"/>
      <c r="AU490" s="36"/>
      <c r="AV490" s="36"/>
      <c r="AW490" s="36"/>
      <c r="AX490" s="36"/>
      <c r="AY490" s="36"/>
      <c r="AZ490" s="36"/>
      <c r="BA490" s="36"/>
      <c r="BB490" s="36"/>
      <c r="BC490" s="36"/>
      <c r="BD490" s="36"/>
      <c r="BE490" s="36"/>
      <c r="BF490" s="36"/>
      <c r="BG490" s="36"/>
      <c r="BH490" s="36"/>
      <c r="BI490" s="36"/>
      <c r="BJ490" s="36"/>
      <c r="BK490" s="36"/>
      <c r="BL490" s="36"/>
      <c r="BM490" s="36"/>
      <c r="BN490" s="36"/>
      <c r="BO490" s="36"/>
      <c r="BP490" s="36"/>
      <c r="BQ490" s="36"/>
      <c r="BR490" s="36"/>
      <c r="BS490" s="36"/>
    </row>
    <row r="491" spans="1:71" ht="30" hidden="1" x14ac:dyDescent="0.25">
      <c r="A491" s="25" t="s">
        <v>112</v>
      </c>
      <c r="B491" s="7"/>
      <c r="C491" s="113"/>
      <c r="D491" s="113"/>
      <c r="E491" s="113"/>
      <c r="F491" s="113"/>
      <c r="G491" s="36"/>
      <c r="H491" s="36"/>
      <c r="I491" s="36"/>
      <c r="J491" s="36"/>
      <c r="K491" s="36"/>
      <c r="L491" s="36"/>
      <c r="M491" s="36"/>
      <c r="N491" s="36"/>
      <c r="O491" s="36"/>
      <c r="P491" s="36"/>
      <c r="Q491" s="36"/>
      <c r="R491" s="36"/>
      <c r="S491" s="36"/>
      <c r="T491" s="36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F491" s="36"/>
      <c r="AG491" s="36"/>
      <c r="AH491" s="36"/>
      <c r="AI491" s="36"/>
      <c r="AJ491" s="36"/>
      <c r="AK491" s="36"/>
      <c r="AL491" s="36"/>
      <c r="AM491" s="36"/>
      <c r="AN491" s="36"/>
      <c r="AO491" s="36"/>
      <c r="AP491" s="36"/>
      <c r="AQ491" s="36"/>
      <c r="AR491" s="36"/>
      <c r="AS491" s="36"/>
      <c r="AT491" s="36"/>
      <c r="AU491" s="36"/>
      <c r="AV491" s="36"/>
      <c r="AW491" s="36"/>
      <c r="AX491" s="36"/>
      <c r="AY491" s="36"/>
      <c r="AZ491" s="36"/>
      <c r="BA491" s="36"/>
      <c r="BB491" s="36"/>
      <c r="BC491" s="36"/>
      <c r="BD491" s="36"/>
      <c r="BE491" s="36"/>
      <c r="BF491" s="36"/>
      <c r="BG491" s="36"/>
      <c r="BH491" s="36"/>
      <c r="BI491" s="36"/>
      <c r="BJ491" s="36"/>
      <c r="BK491" s="36"/>
      <c r="BL491" s="36"/>
      <c r="BM491" s="36"/>
      <c r="BN491" s="36"/>
      <c r="BO491" s="36"/>
      <c r="BP491" s="36"/>
      <c r="BQ491" s="36"/>
      <c r="BR491" s="36"/>
      <c r="BS491" s="36"/>
    </row>
    <row r="492" spans="1:71" hidden="1" x14ac:dyDescent="0.25">
      <c r="A492" s="198" t="s">
        <v>142</v>
      </c>
      <c r="B492" s="7"/>
      <c r="C492" s="104">
        <f>C488+ROUND(C490/3.9,0)+C491</f>
        <v>73011</v>
      </c>
      <c r="D492" s="113"/>
      <c r="E492" s="113"/>
      <c r="F492" s="113"/>
      <c r="G492" s="36"/>
      <c r="H492" s="36"/>
      <c r="I492" s="36"/>
      <c r="J492" s="36"/>
      <c r="K492" s="36"/>
      <c r="L492" s="36"/>
      <c r="M492" s="36"/>
      <c r="N492" s="36"/>
      <c r="O492" s="36"/>
      <c r="P492" s="36"/>
      <c r="Q492" s="36"/>
      <c r="R492" s="36"/>
      <c r="S492" s="36"/>
      <c r="T492" s="36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F492" s="36"/>
      <c r="AG492" s="36"/>
      <c r="AH492" s="36"/>
      <c r="AI492" s="36"/>
      <c r="AJ492" s="36"/>
      <c r="AK492" s="36"/>
      <c r="AL492" s="36"/>
      <c r="AM492" s="36"/>
      <c r="AN492" s="36"/>
      <c r="AO492" s="36"/>
      <c r="AP492" s="36"/>
      <c r="AQ492" s="36"/>
      <c r="AR492" s="36"/>
      <c r="AS492" s="36"/>
      <c r="AT492" s="36"/>
      <c r="AU492" s="36"/>
      <c r="AV492" s="36"/>
      <c r="AW492" s="36"/>
      <c r="AX492" s="36"/>
      <c r="AY492" s="36"/>
      <c r="AZ492" s="36"/>
      <c r="BA492" s="36"/>
      <c r="BB492" s="36"/>
      <c r="BC492" s="36"/>
      <c r="BD492" s="36"/>
      <c r="BE492" s="36"/>
      <c r="BF492" s="36"/>
      <c r="BG492" s="36"/>
      <c r="BH492" s="36"/>
      <c r="BI492" s="36"/>
      <c r="BJ492" s="36"/>
      <c r="BK492" s="36"/>
      <c r="BL492" s="36"/>
      <c r="BM492" s="36"/>
      <c r="BN492" s="36"/>
      <c r="BO492" s="36"/>
      <c r="BP492" s="36"/>
      <c r="BQ492" s="36"/>
      <c r="BR492" s="36"/>
      <c r="BS492" s="36"/>
    </row>
    <row r="493" spans="1:71" ht="15.75" hidden="1" thickBot="1" x14ac:dyDescent="0.3">
      <c r="A493" s="114" t="s">
        <v>10</v>
      </c>
      <c r="B493" s="115"/>
      <c r="C493" s="115"/>
      <c r="D493" s="115"/>
      <c r="E493" s="115"/>
      <c r="F493" s="115"/>
      <c r="G493" s="36"/>
      <c r="H493" s="36"/>
      <c r="I493" s="36"/>
      <c r="J493" s="36"/>
      <c r="K493" s="36"/>
      <c r="L493" s="36"/>
      <c r="M493" s="36"/>
      <c r="N493" s="36"/>
      <c r="O493" s="36"/>
      <c r="P493" s="36"/>
      <c r="Q493" s="36"/>
      <c r="R493" s="36"/>
      <c r="S493" s="36"/>
      <c r="T493" s="36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F493" s="36"/>
      <c r="AG493" s="36"/>
      <c r="AH493" s="36"/>
      <c r="AI493" s="36"/>
      <c r="AJ493" s="36"/>
      <c r="AK493" s="36"/>
      <c r="AL493" s="36"/>
      <c r="AM493" s="36"/>
      <c r="AN493" s="36"/>
      <c r="AO493" s="36"/>
      <c r="AP493" s="36"/>
      <c r="AQ493" s="36"/>
      <c r="AR493" s="36"/>
      <c r="AS493" s="36"/>
      <c r="AT493" s="36"/>
      <c r="AU493" s="36"/>
      <c r="AV493" s="36"/>
      <c r="AW493" s="36"/>
      <c r="AX493" s="36"/>
      <c r="AY493" s="36"/>
      <c r="AZ493" s="36"/>
      <c r="BA493" s="36"/>
      <c r="BB493" s="36"/>
      <c r="BC493" s="36"/>
      <c r="BD493" s="36"/>
      <c r="BE493" s="36"/>
      <c r="BF493" s="36"/>
      <c r="BG493" s="36"/>
      <c r="BH493" s="36"/>
      <c r="BI493" s="36"/>
      <c r="BJ493" s="36"/>
      <c r="BK493" s="36"/>
      <c r="BL493" s="36"/>
      <c r="BM493" s="36"/>
      <c r="BN493" s="36"/>
      <c r="BO493" s="36"/>
      <c r="BP493" s="36"/>
      <c r="BQ493" s="36"/>
      <c r="BR493" s="36"/>
      <c r="BS493" s="36"/>
    </row>
    <row r="494" spans="1:71" s="75" customFormat="1" hidden="1" x14ac:dyDescent="0.25">
      <c r="A494" s="134"/>
      <c r="B494" s="150"/>
      <c r="C494" s="147"/>
      <c r="D494" s="147"/>
      <c r="E494" s="147"/>
      <c r="F494" s="147"/>
      <c r="G494" s="36"/>
      <c r="H494" s="36"/>
      <c r="I494" s="36"/>
      <c r="J494" s="36"/>
      <c r="K494" s="36"/>
      <c r="L494" s="36"/>
      <c r="M494" s="36"/>
      <c r="N494" s="36"/>
      <c r="O494" s="36"/>
      <c r="P494" s="36"/>
      <c r="Q494" s="36"/>
      <c r="R494" s="36"/>
      <c r="S494" s="36"/>
      <c r="T494" s="36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F494" s="36"/>
      <c r="AG494" s="36"/>
      <c r="AH494" s="36"/>
      <c r="AI494" s="36"/>
      <c r="AJ494" s="36"/>
      <c r="AK494" s="36"/>
      <c r="AL494" s="36"/>
      <c r="AM494" s="36"/>
      <c r="AN494" s="36"/>
      <c r="AO494" s="36"/>
      <c r="AP494" s="36"/>
      <c r="AQ494" s="36"/>
      <c r="AR494" s="36"/>
      <c r="AS494" s="36"/>
      <c r="AT494" s="36"/>
      <c r="AU494" s="36"/>
      <c r="AV494" s="36"/>
      <c r="AW494" s="36"/>
      <c r="AX494" s="36"/>
      <c r="AY494" s="36"/>
      <c r="AZ494" s="36"/>
      <c r="BA494" s="36"/>
      <c r="BB494" s="36"/>
      <c r="BC494" s="36"/>
      <c r="BD494" s="36"/>
      <c r="BE494" s="36"/>
      <c r="BF494" s="36"/>
      <c r="BG494" s="36"/>
      <c r="BH494" s="36"/>
      <c r="BI494" s="36"/>
      <c r="BJ494" s="36"/>
      <c r="BK494" s="36"/>
      <c r="BL494" s="36"/>
      <c r="BM494" s="36"/>
      <c r="BN494" s="36"/>
      <c r="BO494" s="36"/>
      <c r="BP494" s="36"/>
      <c r="BQ494" s="36"/>
      <c r="BR494" s="36"/>
      <c r="BS494" s="36"/>
    </row>
    <row r="495" spans="1:71" ht="15.75" hidden="1" x14ac:dyDescent="0.25">
      <c r="A495" s="97" t="s">
        <v>180</v>
      </c>
      <c r="B495" s="58"/>
      <c r="C495" s="113"/>
      <c r="D495" s="113"/>
      <c r="E495" s="113"/>
      <c r="F495" s="113"/>
      <c r="G495" s="36"/>
      <c r="H495" s="36"/>
      <c r="I495" s="36"/>
      <c r="J495" s="36"/>
      <c r="K495" s="36"/>
      <c r="L495" s="36"/>
      <c r="M495" s="36"/>
      <c r="N495" s="36"/>
      <c r="O495" s="36"/>
      <c r="P495" s="36"/>
      <c r="Q495" s="36"/>
      <c r="R495" s="36"/>
      <c r="S495" s="36"/>
      <c r="T495" s="36"/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F495" s="36"/>
      <c r="AG495" s="36"/>
      <c r="AH495" s="36"/>
      <c r="AI495" s="36"/>
      <c r="AJ495" s="36"/>
      <c r="AK495" s="36"/>
      <c r="AL495" s="36"/>
      <c r="AM495" s="36"/>
      <c r="AN495" s="36"/>
      <c r="AO495" s="36"/>
      <c r="AP495" s="36"/>
      <c r="AQ495" s="36"/>
      <c r="AR495" s="36"/>
      <c r="AS495" s="36"/>
      <c r="AT495" s="36"/>
      <c r="AU495" s="36"/>
      <c r="AV495" s="36"/>
      <c r="AW495" s="36"/>
      <c r="AX495" s="36"/>
      <c r="AY495" s="36"/>
      <c r="AZ495" s="36"/>
      <c r="BA495" s="36"/>
      <c r="BB495" s="36"/>
      <c r="BC495" s="36"/>
      <c r="BD495" s="36"/>
      <c r="BE495" s="36"/>
      <c r="BF495" s="36"/>
      <c r="BG495" s="36"/>
      <c r="BH495" s="36"/>
      <c r="BI495" s="36"/>
      <c r="BJ495" s="36"/>
      <c r="BK495" s="36"/>
      <c r="BL495" s="36"/>
      <c r="BM495" s="36"/>
      <c r="BN495" s="36"/>
      <c r="BO495" s="36"/>
      <c r="BP495" s="36"/>
      <c r="BQ495" s="36"/>
      <c r="BR495" s="36"/>
      <c r="BS495" s="36"/>
    </row>
    <row r="496" spans="1:71" hidden="1" x14ac:dyDescent="0.25">
      <c r="A496" s="16" t="s">
        <v>174</v>
      </c>
      <c r="B496" s="7"/>
      <c r="C496" s="113"/>
      <c r="D496" s="113"/>
      <c r="E496" s="113"/>
      <c r="F496" s="113"/>
      <c r="G496" s="36"/>
      <c r="H496" s="36"/>
      <c r="I496" s="36"/>
      <c r="J496" s="36"/>
      <c r="K496" s="36"/>
      <c r="L496" s="36"/>
      <c r="M496" s="36"/>
      <c r="N496" s="36"/>
      <c r="O496" s="36"/>
      <c r="P496" s="36"/>
      <c r="Q496" s="36"/>
      <c r="R496" s="36"/>
      <c r="S496" s="36"/>
      <c r="T496" s="36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F496" s="36"/>
      <c r="AG496" s="36"/>
      <c r="AH496" s="36"/>
      <c r="AI496" s="36"/>
      <c r="AJ496" s="36"/>
      <c r="AK496" s="36"/>
      <c r="AL496" s="36"/>
      <c r="AM496" s="36"/>
      <c r="AN496" s="36"/>
      <c r="AO496" s="36"/>
      <c r="AP496" s="36"/>
      <c r="AQ496" s="36"/>
      <c r="AR496" s="36"/>
      <c r="AS496" s="36"/>
      <c r="AT496" s="36"/>
      <c r="AU496" s="36"/>
      <c r="AV496" s="36"/>
      <c r="AW496" s="36"/>
      <c r="AX496" s="36"/>
      <c r="AY496" s="36"/>
      <c r="AZ496" s="36"/>
      <c r="BA496" s="36"/>
      <c r="BB496" s="36"/>
      <c r="BC496" s="36"/>
      <c r="BD496" s="36"/>
      <c r="BE496" s="36"/>
      <c r="BF496" s="36"/>
      <c r="BG496" s="36"/>
      <c r="BH496" s="36"/>
      <c r="BI496" s="36"/>
      <c r="BJ496" s="36"/>
      <c r="BK496" s="36"/>
      <c r="BL496" s="36"/>
      <c r="BM496" s="36"/>
      <c r="BN496" s="36"/>
      <c r="BO496" s="36"/>
      <c r="BP496" s="36"/>
      <c r="BQ496" s="36"/>
      <c r="BR496" s="36"/>
      <c r="BS496" s="36"/>
    </row>
    <row r="497" spans="1:71" hidden="1" x14ac:dyDescent="0.25">
      <c r="A497" s="17" t="s">
        <v>113</v>
      </c>
      <c r="B497" s="7"/>
      <c r="C497" s="113"/>
      <c r="D497" s="113"/>
      <c r="E497" s="113"/>
      <c r="F497" s="113"/>
      <c r="G497" s="36"/>
      <c r="H497" s="36"/>
      <c r="I497" s="36"/>
      <c r="J497" s="36"/>
      <c r="K497" s="36"/>
      <c r="L497" s="36"/>
      <c r="M497" s="36"/>
      <c r="N497" s="36"/>
      <c r="O497" s="36"/>
      <c r="P497" s="36"/>
      <c r="Q497" s="36"/>
      <c r="R497" s="36"/>
      <c r="S497" s="36"/>
      <c r="T497" s="36"/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F497" s="36"/>
      <c r="AG497" s="36"/>
      <c r="AH497" s="36"/>
      <c r="AI497" s="36"/>
      <c r="AJ497" s="36"/>
      <c r="AK497" s="36"/>
      <c r="AL497" s="36"/>
      <c r="AM497" s="36"/>
      <c r="AN497" s="36"/>
      <c r="AO497" s="36"/>
      <c r="AP497" s="36"/>
      <c r="AQ497" s="36"/>
      <c r="AR497" s="36"/>
      <c r="AS497" s="36"/>
      <c r="AT497" s="36"/>
      <c r="AU497" s="36"/>
      <c r="AV497" s="36"/>
      <c r="AW497" s="36"/>
      <c r="AX497" s="36"/>
      <c r="AY497" s="36"/>
      <c r="AZ497" s="36"/>
      <c r="BA497" s="36"/>
      <c r="BB497" s="36"/>
      <c r="BC497" s="36"/>
      <c r="BD497" s="36"/>
      <c r="BE497" s="36"/>
      <c r="BF497" s="36"/>
      <c r="BG497" s="36"/>
      <c r="BH497" s="36"/>
      <c r="BI497" s="36"/>
      <c r="BJ497" s="36"/>
      <c r="BK497" s="36"/>
      <c r="BL497" s="36"/>
      <c r="BM497" s="36"/>
      <c r="BN497" s="36"/>
      <c r="BO497" s="36"/>
      <c r="BP497" s="36"/>
      <c r="BQ497" s="36"/>
      <c r="BR497" s="36"/>
      <c r="BS497" s="36"/>
    </row>
    <row r="498" spans="1:71" hidden="1" x14ac:dyDescent="0.25">
      <c r="A498" s="25" t="s">
        <v>111</v>
      </c>
      <c r="B498" s="7"/>
      <c r="C498" s="113">
        <f>C499/8.5</f>
        <v>25448.823529411766</v>
      </c>
      <c r="D498" s="113"/>
      <c r="E498" s="113"/>
      <c r="F498" s="113"/>
      <c r="G498" s="36"/>
      <c r="H498" s="36"/>
      <c r="I498" s="36"/>
      <c r="J498" s="36"/>
      <c r="K498" s="36"/>
      <c r="L498" s="36"/>
      <c r="M498" s="36"/>
      <c r="N498" s="36"/>
      <c r="O498" s="36"/>
      <c r="P498" s="36"/>
      <c r="Q498" s="36"/>
      <c r="R498" s="36"/>
      <c r="S498" s="36"/>
      <c r="T498" s="36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F498" s="36"/>
      <c r="AG498" s="36"/>
      <c r="AH498" s="36"/>
      <c r="AI498" s="36"/>
      <c r="AJ498" s="36"/>
      <c r="AK498" s="36"/>
      <c r="AL498" s="36"/>
      <c r="AM498" s="36"/>
      <c r="AN498" s="36"/>
      <c r="AO498" s="36"/>
      <c r="AP498" s="36"/>
      <c r="AQ498" s="36"/>
      <c r="AR498" s="36"/>
      <c r="AS498" s="36"/>
      <c r="AT498" s="36"/>
      <c r="AU498" s="36"/>
      <c r="AV498" s="36"/>
      <c r="AW498" s="36"/>
      <c r="AX498" s="36"/>
      <c r="AY498" s="36"/>
      <c r="AZ498" s="36"/>
      <c r="BA498" s="36"/>
      <c r="BB498" s="36"/>
      <c r="BC498" s="36"/>
      <c r="BD498" s="36"/>
      <c r="BE498" s="36"/>
      <c r="BF498" s="36"/>
      <c r="BG498" s="36"/>
      <c r="BH498" s="36"/>
      <c r="BI498" s="36"/>
      <c r="BJ498" s="36"/>
      <c r="BK498" s="36"/>
      <c r="BL498" s="36"/>
      <c r="BM498" s="36"/>
      <c r="BN498" s="36"/>
      <c r="BO498" s="36"/>
      <c r="BP498" s="36"/>
      <c r="BQ498" s="36"/>
      <c r="BR498" s="36"/>
      <c r="BS498" s="36"/>
    </row>
    <row r="499" spans="1:71" hidden="1" x14ac:dyDescent="0.25">
      <c r="A499" s="412" t="s">
        <v>301</v>
      </c>
      <c r="B499" s="7"/>
      <c r="C499" s="113">
        <v>216315</v>
      </c>
      <c r="D499" s="113"/>
      <c r="E499" s="113"/>
      <c r="F499" s="113"/>
      <c r="G499" s="262"/>
      <c r="H499" s="36"/>
      <c r="I499" s="36"/>
      <c r="J499" s="36"/>
      <c r="K499" s="36"/>
      <c r="L499" s="36"/>
      <c r="M499" s="36"/>
      <c r="N499" s="36"/>
      <c r="O499" s="36"/>
      <c r="P499" s="36"/>
      <c r="Q499" s="36"/>
      <c r="R499" s="36"/>
      <c r="S499" s="36"/>
      <c r="T499" s="36"/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F499" s="36"/>
      <c r="AG499" s="36"/>
      <c r="AH499" s="36"/>
      <c r="AI499" s="36"/>
      <c r="AJ499" s="36"/>
      <c r="AK499" s="36"/>
      <c r="AL499" s="36"/>
      <c r="AM499" s="36"/>
      <c r="AN499" s="36"/>
      <c r="AO499" s="36"/>
      <c r="AP499" s="36"/>
      <c r="AQ499" s="36"/>
      <c r="AR499" s="36"/>
      <c r="AS499" s="36"/>
      <c r="AT499" s="36"/>
      <c r="AU499" s="36"/>
      <c r="AV499" s="36"/>
      <c r="AW499" s="36"/>
      <c r="AX499" s="36"/>
      <c r="AY499" s="36"/>
      <c r="AZ499" s="36"/>
      <c r="BA499" s="36"/>
      <c r="BB499" s="36"/>
      <c r="BC499" s="36"/>
      <c r="BD499" s="36"/>
      <c r="BE499" s="36"/>
      <c r="BF499" s="36"/>
      <c r="BG499" s="36"/>
      <c r="BH499" s="36"/>
      <c r="BI499" s="36"/>
      <c r="BJ499" s="36"/>
      <c r="BK499" s="36"/>
      <c r="BL499" s="36"/>
      <c r="BM499" s="36"/>
      <c r="BN499" s="36"/>
      <c r="BO499" s="36"/>
      <c r="BP499" s="36"/>
      <c r="BQ499" s="36"/>
      <c r="BR499" s="36"/>
      <c r="BS499" s="36"/>
    </row>
    <row r="500" spans="1:71" hidden="1" x14ac:dyDescent="0.25">
      <c r="A500" s="412" t="s">
        <v>302</v>
      </c>
      <c r="B500" s="7"/>
      <c r="C500" s="113">
        <v>1000</v>
      </c>
      <c r="D500" s="113"/>
      <c r="E500" s="113"/>
      <c r="F500" s="113"/>
      <c r="G500" s="36"/>
      <c r="H500" s="36"/>
      <c r="I500" s="36"/>
      <c r="J500" s="36"/>
      <c r="K500" s="36"/>
      <c r="L500" s="36"/>
      <c r="M500" s="36"/>
      <c r="N500" s="36"/>
      <c r="O500" s="36"/>
      <c r="P500" s="36"/>
      <c r="Q500" s="36"/>
      <c r="R500" s="36"/>
      <c r="S500" s="36"/>
      <c r="T500" s="36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F500" s="36"/>
      <c r="AG500" s="36"/>
      <c r="AH500" s="36"/>
      <c r="AI500" s="36"/>
      <c r="AJ500" s="36"/>
      <c r="AK500" s="36"/>
      <c r="AL500" s="36"/>
      <c r="AM500" s="36"/>
      <c r="AN500" s="36"/>
      <c r="AO500" s="36"/>
      <c r="AP500" s="36"/>
      <c r="AQ500" s="36"/>
      <c r="AR500" s="36"/>
      <c r="AS500" s="36"/>
      <c r="AT500" s="36"/>
      <c r="AU500" s="36"/>
      <c r="AV500" s="36"/>
      <c r="AW500" s="36"/>
      <c r="AX500" s="36"/>
      <c r="AY500" s="36"/>
      <c r="AZ500" s="36"/>
      <c r="BA500" s="36"/>
      <c r="BB500" s="36"/>
      <c r="BC500" s="36"/>
      <c r="BD500" s="36"/>
      <c r="BE500" s="36"/>
      <c r="BF500" s="36"/>
      <c r="BG500" s="36"/>
      <c r="BH500" s="36"/>
      <c r="BI500" s="36"/>
      <c r="BJ500" s="36"/>
      <c r="BK500" s="36"/>
      <c r="BL500" s="36"/>
      <c r="BM500" s="36"/>
      <c r="BN500" s="36"/>
      <c r="BO500" s="36"/>
      <c r="BP500" s="36"/>
      <c r="BQ500" s="36"/>
      <c r="BR500" s="36"/>
      <c r="BS500" s="36"/>
    </row>
    <row r="501" spans="1:71" ht="30" hidden="1" x14ac:dyDescent="0.25">
      <c r="A501" s="25" t="s">
        <v>112</v>
      </c>
      <c r="B501" s="7"/>
      <c r="C501" s="113"/>
      <c r="D501" s="113"/>
      <c r="E501" s="113"/>
      <c r="F501" s="113"/>
      <c r="G501" s="36"/>
      <c r="H501" s="36"/>
      <c r="I501" s="36"/>
      <c r="J501" s="36"/>
      <c r="K501" s="36"/>
      <c r="L501" s="36"/>
      <c r="M501" s="36"/>
      <c r="N501" s="36"/>
      <c r="O501" s="36"/>
      <c r="P501" s="36"/>
      <c r="Q501" s="36"/>
      <c r="R501" s="36"/>
      <c r="S501" s="36"/>
      <c r="T501" s="36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F501" s="36"/>
      <c r="AG501" s="36"/>
      <c r="AH501" s="36"/>
      <c r="AI501" s="36"/>
      <c r="AJ501" s="36"/>
      <c r="AK501" s="36"/>
      <c r="AL501" s="36"/>
      <c r="AM501" s="36"/>
      <c r="AN501" s="36"/>
      <c r="AO501" s="36"/>
      <c r="AP501" s="36"/>
      <c r="AQ501" s="36"/>
      <c r="AR501" s="36"/>
      <c r="AS501" s="36"/>
      <c r="AT501" s="36"/>
      <c r="AU501" s="36"/>
      <c r="AV501" s="36"/>
      <c r="AW501" s="36"/>
      <c r="AX501" s="36"/>
      <c r="AY501" s="36"/>
      <c r="AZ501" s="36"/>
      <c r="BA501" s="36"/>
      <c r="BB501" s="36"/>
      <c r="BC501" s="36"/>
      <c r="BD501" s="36"/>
      <c r="BE501" s="36"/>
      <c r="BF501" s="36"/>
      <c r="BG501" s="36"/>
      <c r="BH501" s="36"/>
      <c r="BI501" s="36"/>
      <c r="BJ501" s="36"/>
      <c r="BK501" s="36"/>
      <c r="BL501" s="36"/>
      <c r="BM501" s="36"/>
      <c r="BN501" s="36"/>
      <c r="BO501" s="36"/>
      <c r="BP501" s="36"/>
      <c r="BQ501" s="36"/>
      <c r="BR501" s="36"/>
      <c r="BS501" s="36"/>
    </row>
    <row r="502" spans="1:71" hidden="1" x14ac:dyDescent="0.25">
      <c r="A502" s="198" t="s">
        <v>142</v>
      </c>
      <c r="B502" s="7"/>
      <c r="C502" s="104">
        <f>C497+ROUND((C500+C499)/3.9,0)+C501</f>
        <v>55722</v>
      </c>
      <c r="D502" s="113"/>
      <c r="E502" s="113"/>
      <c r="F502" s="113"/>
      <c r="G502" s="36"/>
      <c r="H502" s="36"/>
      <c r="I502" s="36"/>
      <c r="J502" s="36"/>
      <c r="K502" s="36"/>
      <c r="L502" s="36"/>
      <c r="M502" s="36"/>
      <c r="N502" s="36"/>
      <c r="O502" s="36"/>
      <c r="P502" s="36"/>
      <c r="Q502" s="36"/>
      <c r="R502" s="36"/>
      <c r="S502" s="36"/>
      <c r="T502" s="36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F502" s="36"/>
      <c r="AG502" s="36"/>
      <c r="AH502" s="36"/>
      <c r="AI502" s="36"/>
      <c r="AJ502" s="36"/>
      <c r="AK502" s="36"/>
      <c r="AL502" s="36"/>
      <c r="AM502" s="36"/>
      <c r="AN502" s="36"/>
      <c r="AO502" s="36"/>
      <c r="AP502" s="36"/>
      <c r="AQ502" s="36"/>
      <c r="AR502" s="36"/>
      <c r="AS502" s="36"/>
      <c r="AT502" s="36"/>
      <c r="AU502" s="36"/>
      <c r="AV502" s="36"/>
      <c r="AW502" s="36"/>
      <c r="AX502" s="36"/>
      <c r="AY502" s="36"/>
      <c r="AZ502" s="36"/>
      <c r="BA502" s="36"/>
      <c r="BB502" s="36"/>
      <c r="BC502" s="36"/>
      <c r="BD502" s="36"/>
      <c r="BE502" s="36"/>
      <c r="BF502" s="36"/>
      <c r="BG502" s="36"/>
      <c r="BH502" s="36"/>
      <c r="BI502" s="36"/>
      <c r="BJ502" s="36"/>
      <c r="BK502" s="36"/>
      <c r="BL502" s="36"/>
      <c r="BM502" s="36"/>
      <c r="BN502" s="36"/>
      <c r="BO502" s="36"/>
      <c r="BP502" s="36"/>
      <c r="BQ502" s="36"/>
      <c r="BR502" s="36"/>
      <c r="BS502" s="36"/>
    </row>
    <row r="503" spans="1:71" ht="15.75" hidden="1" thickBot="1" x14ac:dyDescent="0.3">
      <c r="A503" s="114" t="s">
        <v>10</v>
      </c>
      <c r="B503" s="115"/>
      <c r="C503" s="115"/>
      <c r="D503" s="115"/>
      <c r="E503" s="115"/>
      <c r="F503" s="115"/>
      <c r="G503" s="36"/>
      <c r="H503" s="36"/>
      <c r="I503" s="36"/>
      <c r="J503" s="36"/>
      <c r="K503" s="36"/>
      <c r="L503" s="36"/>
      <c r="M503" s="36"/>
      <c r="N503" s="36"/>
      <c r="O503" s="36"/>
      <c r="P503" s="36"/>
      <c r="Q503" s="36"/>
      <c r="R503" s="36"/>
      <c r="S503" s="36"/>
      <c r="T503" s="36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F503" s="36"/>
      <c r="AG503" s="36"/>
      <c r="AH503" s="36"/>
      <c r="AI503" s="36"/>
      <c r="AJ503" s="36"/>
      <c r="AK503" s="36"/>
      <c r="AL503" s="36"/>
      <c r="AM503" s="36"/>
      <c r="AN503" s="36"/>
      <c r="AO503" s="36"/>
      <c r="AP503" s="36"/>
      <c r="AQ503" s="36"/>
      <c r="AR503" s="36"/>
      <c r="AS503" s="36"/>
      <c r="AT503" s="36"/>
      <c r="AU503" s="36"/>
      <c r="AV503" s="36"/>
      <c r="AW503" s="36"/>
      <c r="AX503" s="36"/>
      <c r="AY503" s="36"/>
      <c r="AZ503" s="36"/>
      <c r="BA503" s="36"/>
      <c r="BB503" s="36"/>
      <c r="BC503" s="36"/>
      <c r="BD503" s="36"/>
      <c r="BE503" s="36"/>
      <c r="BF503" s="36"/>
      <c r="BG503" s="36"/>
      <c r="BH503" s="36"/>
      <c r="BI503" s="36"/>
      <c r="BJ503" s="36"/>
      <c r="BK503" s="36"/>
      <c r="BL503" s="36"/>
      <c r="BM503" s="36"/>
      <c r="BN503" s="36"/>
      <c r="BO503" s="36"/>
      <c r="BP503" s="36"/>
      <c r="BQ503" s="36"/>
      <c r="BR503" s="36"/>
      <c r="BS503" s="36"/>
    </row>
    <row r="504" spans="1:71" s="75" customFormat="1" hidden="1" x14ac:dyDescent="0.25">
      <c r="A504" s="76"/>
      <c r="B504" s="72"/>
      <c r="C504" s="113"/>
      <c r="D504" s="113"/>
      <c r="E504" s="113"/>
      <c r="F504" s="113"/>
      <c r="G504" s="36"/>
      <c r="H504" s="36"/>
      <c r="I504" s="36"/>
      <c r="J504" s="36"/>
      <c r="K504" s="36"/>
      <c r="L504" s="36"/>
      <c r="M504" s="36"/>
      <c r="N504" s="36"/>
      <c r="O504" s="36"/>
      <c r="P504" s="36"/>
      <c r="Q504" s="36"/>
      <c r="R504" s="36"/>
      <c r="S504" s="36"/>
      <c r="T504" s="36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F504" s="36"/>
      <c r="AG504" s="36"/>
      <c r="AH504" s="36"/>
      <c r="AI504" s="36"/>
      <c r="AJ504" s="36"/>
      <c r="AK504" s="36"/>
      <c r="AL504" s="36"/>
      <c r="AM504" s="36"/>
      <c r="AN504" s="36"/>
      <c r="AO504" s="36"/>
      <c r="AP504" s="36"/>
      <c r="AQ504" s="36"/>
      <c r="AR504" s="36"/>
      <c r="AS504" s="36"/>
      <c r="AT504" s="36"/>
      <c r="AU504" s="36"/>
      <c r="AV504" s="36"/>
      <c r="AW504" s="36"/>
      <c r="AX504" s="36"/>
      <c r="AY504" s="36"/>
      <c r="AZ504" s="36"/>
      <c r="BA504" s="36"/>
      <c r="BB504" s="36"/>
      <c r="BC504" s="36"/>
      <c r="BD504" s="36"/>
      <c r="BE504" s="36"/>
      <c r="BF504" s="36"/>
      <c r="BG504" s="36"/>
      <c r="BH504" s="36"/>
      <c r="BI504" s="36"/>
      <c r="BJ504" s="36"/>
      <c r="BK504" s="36"/>
      <c r="BL504" s="36"/>
      <c r="BM504" s="36"/>
      <c r="BN504" s="36"/>
      <c r="BO504" s="36"/>
      <c r="BP504" s="36"/>
      <c r="BQ504" s="36"/>
      <c r="BR504" s="36"/>
      <c r="BS504" s="36"/>
    </row>
    <row r="505" spans="1:71" ht="15.75" hidden="1" x14ac:dyDescent="0.25">
      <c r="A505" s="97" t="s">
        <v>181</v>
      </c>
      <c r="B505" s="58"/>
      <c r="C505" s="113"/>
      <c r="D505" s="113"/>
      <c r="E505" s="113"/>
      <c r="F505" s="113"/>
      <c r="G505" s="36"/>
      <c r="H505" s="36"/>
      <c r="I505" s="36"/>
      <c r="J505" s="36"/>
      <c r="K505" s="36"/>
      <c r="L505" s="36"/>
      <c r="M505" s="36"/>
      <c r="N505" s="36"/>
      <c r="O505" s="36"/>
      <c r="P505" s="36"/>
      <c r="Q505" s="36"/>
      <c r="R505" s="36"/>
      <c r="S505" s="36"/>
      <c r="T505" s="36"/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F505" s="36"/>
      <c r="AG505" s="36"/>
      <c r="AH505" s="36"/>
      <c r="AI505" s="36"/>
      <c r="AJ505" s="36"/>
      <c r="AK505" s="36"/>
      <c r="AL505" s="36"/>
      <c r="AM505" s="36"/>
      <c r="AN505" s="36"/>
      <c r="AO505" s="36"/>
      <c r="AP505" s="36"/>
      <c r="AQ505" s="36"/>
      <c r="AR505" s="36"/>
      <c r="AS505" s="36"/>
      <c r="AT505" s="36"/>
      <c r="AU505" s="36"/>
      <c r="AV505" s="36"/>
      <c r="AW505" s="36"/>
      <c r="AX505" s="36"/>
      <c r="AY505" s="36"/>
      <c r="AZ505" s="36"/>
      <c r="BA505" s="36"/>
      <c r="BB505" s="36"/>
      <c r="BC505" s="36"/>
      <c r="BD505" s="36"/>
      <c r="BE505" s="36"/>
      <c r="BF505" s="36"/>
      <c r="BG505" s="36"/>
      <c r="BH505" s="36"/>
      <c r="BI505" s="36"/>
      <c r="BJ505" s="36"/>
      <c r="BK505" s="36"/>
      <c r="BL505" s="36"/>
      <c r="BM505" s="36"/>
      <c r="BN505" s="36"/>
      <c r="BO505" s="36"/>
      <c r="BP505" s="36"/>
      <c r="BQ505" s="36"/>
      <c r="BR505" s="36"/>
      <c r="BS505" s="36"/>
    </row>
    <row r="506" spans="1:71" hidden="1" x14ac:dyDescent="0.25">
      <c r="A506" s="16" t="s">
        <v>174</v>
      </c>
      <c r="B506" s="7"/>
      <c r="C506" s="113"/>
      <c r="D506" s="113"/>
      <c r="E506" s="113"/>
      <c r="F506" s="113"/>
      <c r="G506" s="36"/>
      <c r="H506" s="36"/>
      <c r="I506" s="36"/>
      <c r="J506" s="36"/>
      <c r="K506" s="36"/>
      <c r="L506" s="36"/>
      <c r="M506" s="36"/>
      <c r="N506" s="36"/>
      <c r="O506" s="36"/>
      <c r="P506" s="36"/>
      <c r="Q506" s="36"/>
      <c r="R506" s="36"/>
      <c r="S506" s="36"/>
      <c r="T506" s="36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F506" s="36"/>
      <c r="AG506" s="36"/>
      <c r="AH506" s="36"/>
      <c r="AI506" s="36"/>
      <c r="AJ506" s="36"/>
      <c r="AK506" s="36"/>
      <c r="AL506" s="36"/>
      <c r="AM506" s="36"/>
      <c r="AN506" s="36"/>
      <c r="AO506" s="36"/>
      <c r="AP506" s="36"/>
      <c r="AQ506" s="36"/>
      <c r="AR506" s="36"/>
      <c r="AS506" s="36"/>
      <c r="AT506" s="36"/>
      <c r="AU506" s="36"/>
      <c r="AV506" s="36"/>
      <c r="AW506" s="36"/>
      <c r="AX506" s="36"/>
      <c r="AY506" s="36"/>
      <c r="AZ506" s="36"/>
      <c r="BA506" s="36"/>
      <c r="BB506" s="36"/>
      <c r="BC506" s="36"/>
      <c r="BD506" s="36"/>
      <c r="BE506" s="36"/>
      <c r="BF506" s="36"/>
      <c r="BG506" s="36"/>
      <c r="BH506" s="36"/>
      <c r="BI506" s="36"/>
      <c r="BJ506" s="36"/>
      <c r="BK506" s="36"/>
      <c r="BL506" s="36"/>
      <c r="BM506" s="36"/>
      <c r="BN506" s="36"/>
      <c r="BO506" s="36"/>
      <c r="BP506" s="36"/>
      <c r="BQ506" s="36"/>
      <c r="BR506" s="36"/>
      <c r="BS506" s="36"/>
    </row>
    <row r="507" spans="1:71" hidden="1" x14ac:dyDescent="0.25">
      <c r="A507" s="17" t="s">
        <v>113</v>
      </c>
      <c r="B507" s="7"/>
      <c r="C507" s="113"/>
      <c r="D507" s="113"/>
      <c r="E507" s="113"/>
      <c r="F507" s="113"/>
      <c r="G507" s="36"/>
      <c r="H507" s="36"/>
      <c r="I507" s="36"/>
      <c r="J507" s="36"/>
      <c r="K507" s="36"/>
      <c r="L507" s="36"/>
      <c r="M507" s="36"/>
      <c r="N507" s="36"/>
      <c r="O507" s="36"/>
      <c r="P507" s="36"/>
      <c r="Q507" s="36"/>
      <c r="R507" s="36"/>
      <c r="S507" s="36"/>
      <c r="T507" s="36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F507" s="36"/>
      <c r="AG507" s="36"/>
      <c r="AH507" s="36"/>
      <c r="AI507" s="36"/>
      <c r="AJ507" s="36"/>
      <c r="AK507" s="36"/>
      <c r="AL507" s="36"/>
      <c r="AM507" s="36"/>
      <c r="AN507" s="36"/>
      <c r="AO507" s="36"/>
      <c r="AP507" s="36"/>
      <c r="AQ507" s="36"/>
      <c r="AR507" s="36"/>
      <c r="AS507" s="36"/>
      <c r="AT507" s="36"/>
      <c r="AU507" s="36"/>
      <c r="AV507" s="36"/>
      <c r="AW507" s="36"/>
      <c r="AX507" s="36"/>
      <c r="AY507" s="36"/>
      <c r="AZ507" s="36"/>
      <c r="BA507" s="36"/>
      <c r="BB507" s="36"/>
      <c r="BC507" s="36"/>
      <c r="BD507" s="36"/>
      <c r="BE507" s="36"/>
      <c r="BF507" s="36"/>
      <c r="BG507" s="36"/>
      <c r="BH507" s="36"/>
      <c r="BI507" s="36"/>
      <c r="BJ507" s="36"/>
      <c r="BK507" s="36"/>
      <c r="BL507" s="36"/>
      <c r="BM507" s="36"/>
      <c r="BN507" s="36"/>
      <c r="BO507" s="36"/>
      <c r="BP507" s="36"/>
      <c r="BQ507" s="36"/>
      <c r="BR507" s="36"/>
      <c r="BS507" s="36"/>
    </row>
    <row r="508" spans="1:71" hidden="1" x14ac:dyDescent="0.25">
      <c r="A508" s="25" t="s">
        <v>111</v>
      </c>
      <c r="B508" s="7"/>
      <c r="C508" s="113">
        <f>C509/8.5</f>
        <v>24352.941176470587</v>
      </c>
      <c r="D508" s="113"/>
      <c r="E508" s="113"/>
      <c r="F508" s="113"/>
      <c r="G508" s="36"/>
      <c r="H508" s="36"/>
      <c r="I508" s="36"/>
      <c r="J508" s="36"/>
      <c r="K508" s="36"/>
      <c r="L508" s="36"/>
      <c r="M508" s="36"/>
      <c r="N508" s="36"/>
      <c r="O508" s="36"/>
      <c r="P508" s="36"/>
      <c r="Q508" s="36"/>
      <c r="R508" s="36"/>
      <c r="S508" s="36"/>
      <c r="T508" s="36"/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F508" s="36"/>
      <c r="AG508" s="36"/>
      <c r="AH508" s="36"/>
      <c r="AI508" s="36"/>
      <c r="AJ508" s="36"/>
      <c r="AK508" s="36"/>
      <c r="AL508" s="36"/>
      <c r="AM508" s="36"/>
      <c r="AN508" s="36"/>
      <c r="AO508" s="36"/>
      <c r="AP508" s="36"/>
      <c r="AQ508" s="36"/>
      <c r="AR508" s="36"/>
      <c r="AS508" s="36"/>
      <c r="AT508" s="36"/>
      <c r="AU508" s="36"/>
      <c r="AV508" s="36"/>
      <c r="AW508" s="36"/>
      <c r="AX508" s="36"/>
      <c r="AY508" s="36"/>
      <c r="AZ508" s="36"/>
      <c r="BA508" s="36"/>
      <c r="BB508" s="36"/>
      <c r="BC508" s="36"/>
      <c r="BD508" s="36"/>
      <c r="BE508" s="36"/>
      <c r="BF508" s="36"/>
      <c r="BG508" s="36"/>
      <c r="BH508" s="36"/>
      <c r="BI508" s="36"/>
      <c r="BJ508" s="36"/>
      <c r="BK508" s="36"/>
      <c r="BL508" s="36"/>
      <c r="BM508" s="36"/>
      <c r="BN508" s="36"/>
      <c r="BO508" s="36"/>
      <c r="BP508" s="36"/>
      <c r="BQ508" s="36"/>
      <c r="BR508" s="36"/>
      <c r="BS508" s="36"/>
    </row>
    <row r="509" spans="1:71" hidden="1" x14ac:dyDescent="0.25">
      <c r="A509" s="197" t="s">
        <v>141</v>
      </c>
      <c r="B509" s="7"/>
      <c r="C509" s="113">
        <v>207000</v>
      </c>
      <c r="D509" s="113"/>
      <c r="E509" s="113"/>
      <c r="F509" s="113"/>
      <c r="G509" s="262"/>
      <c r="H509" s="36"/>
      <c r="I509" s="36"/>
      <c r="J509" s="36"/>
      <c r="K509" s="36"/>
      <c r="L509" s="36"/>
      <c r="M509" s="36"/>
      <c r="N509" s="36"/>
      <c r="O509" s="36"/>
      <c r="P509" s="36"/>
      <c r="Q509" s="36"/>
      <c r="R509" s="36"/>
      <c r="S509" s="36"/>
      <c r="T509" s="36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F509" s="36"/>
      <c r="AG509" s="36"/>
      <c r="AH509" s="36"/>
      <c r="AI509" s="36"/>
      <c r="AJ509" s="36"/>
      <c r="AK509" s="36"/>
      <c r="AL509" s="36"/>
      <c r="AM509" s="36"/>
      <c r="AN509" s="36"/>
      <c r="AO509" s="36"/>
      <c r="AP509" s="36"/>
      <c r="AQ509" s="36"/>
      <c r="AR509" s="36"/>
      <c r="AS509" s="36"/>
      <c r="AT509" s="36"/>
      <c r="AU509" s="36"/>
      <c r="AV509" s="36"/>
      <c r="AW509" s="36"/>
      <c r="AX509" s="36"/>
      <c r="AY509" s="36"/>
      <c r="AZ509" s="36"/>
      <c r="BA509" s="36"/>
      <c r="BB509" s="36"/>
      <c r="BC509" s="36"/>
      <c r="BD509" s="36"/>
      <c r="BE509" s="36"/>
      <c r="BF509" s="36"/>
      <c r="BG509" s="36"/>
      <c r="BH509" s="36"/>
      <c r="BI509" s="36"/>
      <c r="BJ509" s="36"/>
      <c r="BK509" s="36"/>
      <c r="BL509" s="36"/>
      <c r="BM509" s="36"/>
      <c r="BN509" s="36"/>
      <c r="BO509" s="36"/>
      <c r="BP509" s="36"/>
      <c r="BQ509" s="36"/>
      <c r="BR509" s="36"/>
      <c r="BS509" s="36"/>
    </row>
    <row r="510" spans="1:71" hidden="1" x14ac:dyDescent="0.25">
      <c r="A510" s="412" t="s">
        <v>302</v>
      </c>
      <c r="B510" s="7"/>
      <c r="C510" s="113">
        <v>7000</v>
      </c>
      <c r="D510" s="113"/>
      <c r="E510" s="113"/>
      <c r="F510" s="113"/>
      <c r="G510" s="36"/>
      <c r="H510" s="36"/>
      <c r="I510" s="36"/>
      <c r="J510" s="36"/>
      <c r="K510" s="36"/>
      <c r="L510" s="36"/>
      <c r="M510" s="36"/>
      <c r="N510" s="36"/>
      <c r="O510" s="36"/>
      <c r="P510" s="36"/>
      <c r="Q510" s="36"/>
      <c r="R510" s="36"/>
      <c r="S510" s="36"/>
      <c r="T510" s="36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F510" s="36"/>
      <c r="AG510" s="36"/>
      <c r="AH510" s="36"/>
      <c r="AI510" s="36"/>
      <c r="AJ510" s="36"/>
      <c r="AK510" s="36"/>
      <c r="AL510" s="36"/>
      <c r="AM510" s="36"/>
      <c r="AN510" s="36"/>
      <c r="AO510" s="36"/>
      <c r="AP510" s="36"/>
      <c r="AQ510" s="36"/>
      <c r="AR510" s="36"/>
      <c r="AS510" s="36"/>
      <c r="AT510" s="36"/>
      <c r="AU510" s="36"/>
      <c r="AV510" s="36"/>
      <c r="AW510" s="36"/>
      <c r="AX510" s="36"/>
      <c r="AY510" s="36"/>
      <c r="AZ510" s="36"/>
      <c r="BA510" s="36"/>
      <c r="BB510" s="36"/>
      <c r="BC510" s="36"/>
      <c r="BD510" s="36"/>
      <c r="BE510" s="36"/>
      <c r="BF510" s="36"/>
      <c r="BG510" s="36"/>
      <c r="BH510" s="36"/>
      <c r="BI510" s="36"/>
      <c r="BJ510" s="36"/>
      <c r="BK510" s="36"/>
      <c r="BL510" s="36"/>
      <c r="BM510" s="36"/>
      <c r="BN510" s="36"/>
      <c r="BO510" s="36"/>
      <c r="BP510" s="36"/>
      <c r="BQ510" s="36"/>
      <c r="BR510" s="36"/>
      <c r="BS510" s="36"/>
    </row>
    <row r="511" spans="1:71" ht="30" hidden="1" x14ac:dyDescent="0.25">
      <c r="A511" s="25" t="s">
        <v>112</v>
      </c>
      <c r="B511" s="7"/>
      <c r="C511" s="113"/>
      <c r="D511" s="113"/>
      <c r="E511" s="113"/>
      <c r="F511" s="113"/>
      <c r="G511" s="36"/>
      <c r="H511" s="36"/>
      <c r="I511" s="36"/>
      <c r="J511" s="36"/>
      <c r="K511" s="36"/>
      <c r="L511" s="36"/>
      <c r="M511" s="36"/>
      <c r="N511" s="36"/>
      <c r="O511" s="36"/>
      <c r="P511" s="36"/>
      <c r="Q511" s="36"/>
      <c r="R511" s="36"/>
      <c r="S511" s="36"/>
      <c r="T511" s="36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F511" s="36"/>
      <c r="AG511" s="36"/>
      <c r="AH511" s="36"/>
      <c r="AI511" s="36"/>
      <c r="AJ511" s="36"/>
      <c r="AK511" s="36"/>
      <c r="AL511" s="36"/>
      <c r="AM511" s="36"/>
      <c r="AN511" s="36"/>
      <c r="AO511" s="36"/>
      <c r="AP511" s="36"/>
      <c r="AQ511" s="36"/>
      <c r="AR511" s="36"/>
      <c r="AS511" s="36"/>
      <c r="AT511" s="36"/>
      <c r="AU511" s="36"/>
      <c r="AV511" s="36"/>
      <c r="AW511" s="36"/>
      <c r="AX511" s="36"/>
      <c r="AY511" s="36"/>
      <c r="AZ511" s="36"/>
      <c r="BA511" s="36"/>
      <c r="BB511" s="36"/>
      <c r="BC511" s="36"/>
      <c r="BD511" s="36"/>
      <c r="BE511" s="36"/>
      <c r="BF511" s="36"/>
      <c r="BG511" s="36"/>
      <c r="BH511" s="36"/>
      <c r="BI511" s="36"/>
      <c r="BJ511" s="36"/>
      <c r="BK511" s="36"/>
      <c r="BL511" s="36"/>
      <c r="BM511" s="36"/>
      <c r="BN511" s="36"/>
      <c r="BO511" s="36"/>
      <c r="BP511" s="36"/>
      <c r="BQ511" s="36"/>
      <c r="BR511" s="36"/>
      <c r="BS511" s="36"/>
    </row>
    <row r="512" spans="1:71" hidden="1" x14ac:dyDescent="0.25">
      <c r="A512" s="198" t="s">
        <v>142</v>
      </c>
      <c r="B512" s="7"/>
      <c r="C512" s="104">
        <f>C507+ROUND((C510+C509)/3.9,0)+C511</f>
        <v>54872</v>
      </c>
      <c r="D512" s="113"/>
      <c r="E512" s="113"/>
      <c r="F512" s="113"/>
      <c r="G512" s="36"/>
      <c r="H512" s="36"/>
      <c r="I512" s="36"/>
      <c r="J512" s="36"/>
      <c r="K512" s="36"/>
      <c r="L512" s="36"/>
      <c r="M512" s="36"/>
      <c r="N512" s="36"/>
      <c r="O512" s="36"/>
      <c r="P512" s="36"/>
      <c r="Q512" s="36"/>
      <c r="R512" s="36"/>
      <c r="S512" s="36"/>
      <c r="T512" s="36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F512" s="36"/>
      <c r="AG512" s="36"/>
      <c r="AH512" s="36"/>
      <c r="AI512" s="36"/>
      <c r="AJ512" s="36"/>
      <c r="AK512" s="36"/>
      <c r="AL512" s="36"/>
      <c r="AM512" s="36"/>
      <c r="AN512" s="36"/>
      <c r="AO512" s="36"/>
      <c r="AP512" s="36"/>
      <c r="AQ512" s="36"/>
      <c r="AR512" s="36"/>
      <c r="AS512" s="36"/>
      <c r="AT512" s="36"/>
      <c r="AU512" s="36"/>
      <c r="AV512" s="36"/>
      <c r="AW512" s="36"/>
      <c r="AX512" s="36"/>
      <c r="AY512" s="36"/>
      <c r="AZ512" s="36"/>
      <c r="BA512" s="36"/>
      <c r="BB512" s="36"/>
      <c r="BC512" s="36"/>
      <c r="BD512" s="36"/>
      <c r="BE512" s="36"/>
      <c r="BF512" s="36"/>
      <c r="BG512" s="36"/>
      <c r="BH512" s="36"/>
      <c r="BI512" s="36"/>
      <c r="BJ512" s="36"/>
      <c r="BK512" s="36"/>
      <c r="BL512" s="36"/>
      <c r="BM512" s="36"/>
      <c r="BN512" s="36"/>
      <c r="BO512" s="36"/>
      <c r="BP512" s="36"/>
      <c r="BQ512" s="36"/>
      <c r="BR512" s="36"/>
      <c r="BS512" s="36"/>
    </row>
    <row r="513" spans="1:71" hidden="1" x14ac:dyDescent="0.25">
      <c r="A513" s="71" t="s">
        <v>10</v>
      </c>
      <c r="B513" s="74"/>
      <c r="C513" s="74"/>
      <c r="D513" s="74"/>
      <c r="E513" s="74"/>
      <c r="F513" s="74"/>
      <c r="G513" s="36"/>
      <c r="H513" s="36"/>
      <c r="I513" s="36"/>
      <c r="J513" s="36"/>
      <c r="K513" s="36"/>
      <c r="L513" s="36"/>
      <c r="M513" s="36"/>
      <c r="N513" s="36"/>
      <c r="O513" s="36"/>
      <c r="P513" s="36"/>
      <c r="Q513" s="36"/>
      <c r="R513" s="36"/>
      <c r="S513" s="36"/>
      <c r="T513" s="36"/>
      <c r="U513" s="36"/>
      <c r="V513" s="36"/>
      <c r="W513" s="36"/>
      <c r="X513" s="36"/>
      <c r="Y513" s="36"/>
      <c r="Z513" s="36"/>
      <c r="AA513" s="36"/>
      <c r="AB513" s="36"/>
      <c r="AC513" s="36"/>
      <c r="AD513" s="36"/>
      <c r="AE513" s="36"/>
      <c r="AF513" s="36"/>
      <c r="AG513" s="36"/>
      <c r="AH513" s="36"/>
      <c r="AI513" s="36"/>
      <c r="AJ513" s="36"/>
      <c r="AK513" s="36"/>
      <c r="AL513" s="36"/>
      <c r="AM513" s="36"/>
      <c r="AN513" s="36"/>
      <c r="AO513" s="36"/>
      <c r="AP513" s="36"/>
      <c r="AQ513" s="36"/>
      <c r="AR513" s="36"/>
      <c r="AS513" s="36"/>
      <c r="AT513" s="36"/>
      <c r="AU513" s="36"/>
      <c r="AV513" s="36"/>
      <c r="AW513" s="36"/>
      <c r="AX513" s="36"/>
      <c r="AY513" s="36"/>
      <c r="AZ513" s="36"/>
      <c r="BA513" s="36"/>
      <c r="BB513" s="36"/>
      <c r="BC513" s="36"/>
      <c r="BD513" s="36"/>
      <c r="BE513" s="36"/>
      <c r="BF513" s="36"/>
      <c r="BG513" s="36"/>
      <c r="BH513" s="36"/>
      <c r="BI513" s="36"/>
      <c r="BJ513" s="36"/>
      <c r="BK513" s="36"/>
      <c r="BL513" s="36"/>
      <c r="BM513" s="36"/>
      <c r="BN513" s="36"/>
      <c r="BO513" s="36"/>
      <c r="BP513" s="36"/>
      <c r="BQ513" s="36"/>
      <c r="BR513" s="36"/>
      <c r="BS513" s="36"/>
    </row>
    <row r="514" spans="1:71" ht="20.25" hidden="1" customHeight="1" x14ac:dyDescent="0.25">
      <c r="A514" s="97" t="s">
        <v>182</v>
      </c>
      <c r="B514" s="58"/>
      <c r="C514" s="113"/>
      <c r="D514" s="113"/>
      <c r="E514" s="113"/>
      <c r="F514" s="113"/>
      <c r="G514" s="36"/>
      <c r="H514" s="36"/>
      <c r="I514" s="36"/>
      <c r="J514" s="36"/>
      <c r="K514" s="36"/>
      <c r="L514" s="36"/>
      <c r="M514" s="36"/>
      <c r="N514" s="36"/>
      <c r="O514" s="36"/>
      <c r="P514" s="36"/>
      <c r="Q514" s="36"/>
      <c r="R514" s="36"/>
      <c r="S514" s="36"/>
      <c r="T514" s="36"/>
      <c r="U514" s="36"/>
      <c r="V514" s="36"/>
      <c r="W514" s="36"/>
      <c r="X514" s="36"/>
      <c r="Y514" s="36"/>
      <c r="Z514" s="36"/>
      <c r="AA514" s="36"/>
      <c r="AB514" s="36"/>
      <c r="AC514" s="36"/>
      <c r="AD514" s="36"/>
      <c r="AE514" s="36"/>
      <c r="AF514" s="36"/>
      <c r="AG514" s="36"/>
      <c r="AH514" s="36"/>
      <c r="AI514" s="36"/>
      <c r="AJ514" s="36"/>
      <c r="AK514" s="36"/>
      <c r="AL514" s="36"/>
      <c r="AM514" s="36"/>
      <c r="AN514" s="36"/>
      <c r="AO514" s="36"/>
      <c r="AP514" s="36"/>
      <c r="AQ514" s="36"/>
      <c r="AR514" s="36"/>
      <c r="AS514" s="36"/>
      <c r="AT514" s="36"/>
      <c r="AU514" s="36"/>
      <c r="AV514" s="36"/>
      <c r="AW514" s="36"/>
      <c r="AX514" s="36"/>
      <c r="AY514" s="36"/>
      <c r="AZ514" s="36"/>
      <c r="BA514" s="36"/>
      <c r="BB514" s="36"/>
      <c r="BC514" s="36"/>
      <c r="BD514" s="36"/>
      <c r="BE514" s="36"/>
      <c r="BF514" s="36"/>
      <c r="BG514" s="36"/>
      <c r="BH514" s="36"/>
      <c r="BI514" s="36"/>
      <c r="BJ514" s="36"/>
      <c r="BK514" s="36"/>
      <c r="BL514" s="36"/>
      <c r="BM514" s="36"/>
      <c r="BN514" s="36"/>
      <c r="BO514" s="36"/>
      <c r="BP514" s="36"/>
      <c r="BQ514" s="36"/>
      <c r="BR514" s="36"/>
      <c r="BS514" s="36"/>
    </row>
    <row r="515" spans="1:71" hidden="1" x14ac:dyDescent="0.25">
      <c r="A515" s="51" t="s">
        <v>4</v>
      </c>
      <c r="B515" s="58"/>
      <c r="C515" s="113"/>
      <c r="D515" s="113"/>
      <c r="E515" s="113"/>
      <c r="F515" s="113"/>
      <c r="G515" s="36"/>
      <c r="H515" s="36"/>
      <c r="I515" s="36"/>
      <c r="J515" s="36"/>
      <c r="K515" s="36"/>
      <c r="L515" s="36"/>
      <c r="M515" s="36"/>
      <c r="N515" s="36"/>
      <c r="O515" s="36"/>
      <c r="P515" s="36"/>
      <c r="Q515" s="36"/>
      <c r="R515" s="36"/>
      <c r="S515" s="36"/>
      <c r="T515" s="36"/>
      <c r="U515" s="36"/>
      <c r="V515" s="36"/>
      <c r="W515" s="36"/>
      <c r="X515" s="36"/>
      <c r="Y515" s="36"/>
      <c r="Z515" s="36"/>
      <c r="AA515" s="36"/>
      <c r="AB515" s="36"/>
      <c r="AC515" s="36"/>
      <c r="AD515" s="36"/>
      <c r="AE515" s="36"/>
      <c r="AF515" s="36"/>
      <c r="AG515" s="36"/>
      <c r="AH515" s="36"/>
      <c r="AI515" s="36"/>
      <c r="AJ515" s="36"/>
      <c r="AK515" s="36"/>
      <c r="AL515" s="36"/>
      <c r="AM515" s="36"/>
      <c r="AN515" s="36"/>
      <c r="AO515" s="36"/>
      <c r="AP515" s="36"/>
      <c r="AQ515" s="36"/>
      <c r="AR515" s="36"/>
      <c r="AS515" s="36"/>
      <c r="AT515" s="36"/>
      <c r="AU515" s="36"/>
      <c r="AV515" s="36"/>
      <c r="AW515" s="36"/>
      <c r="AX515" s="36"/>
      <c r="AY515" s="36"/>
      <c r="AZ515" s="36"/>
      <c r="BA515" s="36"/>
      <c r="BB515" s="36"/>
      <c r="BC515" s="36"/>
      <c r="BD515" s="36"/>
      <c r="BE515" s="36"/>
      <c r="BF515" s="36"/>
      <c r="BG515" s="36"/>
      <c r="BH515" s="36"/>
      <c r="BI515" s="36"/>
      <c r="BJ515" s="36"/>
      <c r="BK515" s="36"/>
      <c r="BL515" s="36"/>
      <c r="BM515" s="36"/>
      <c r="BN515" s="36"/>
      <c r="BO515" s="36"/>
      <c r="BP515" s="36"/>
      <c r="BQ515" s="36"/>
      <c r="BR515" s="36"/>
      <c r="BS515" s="36"/>
    </row>
    <row r="516" spans="1:71" hidden="1" x14ac:dyDescent="0.25">
      <c r="A516" s="35" t="s">
        <v>37</v>
      </c>
      <c r="B516" s="55">
        <v>340</v>
      </c>
      <c r="C516" s="113">
        <v>660</v>
      </c>
      <c r="D516" s="56">
        <v>11</v>
      </c>
      <c r="E516" s="113">
        <f>ROUND(F516/B516,0)</f>
        <v>21</v>
      </c>
      <c r="F516" s="113">
        <f>ROUND(C516*D516,0)</f>
        <v>7260</v>
      </c>
      <c r="G516" s="36"/>
      <c r="H516" s="36"/>
      <c r="I516" s="36"/>
      <c r="J516" s="36"/>
      <c r="K516" s="36"/>
      <c r="L516" s="36"/>
      <c r="M516" s="36"/>
      <c r="N516" s="36"/>
      <c r="O516" s="36"/>
      <c r="P516" s="36"/>
      <c r="Q516" s="36"/>
      <c r="R516" s="36"/>
      <c r="S516" s="36"/>
      <c r="T516" s="36"/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F516" s="36"/>
      <c r="AG516" s="36"/>
      <c r="AH516" s="36"/>
      <c r="AI516" s="36"/>
      <c r="AJ516" s="36"/>
      <c r="AK516" s="36"/>
      <c r="AL516" s="36"/>
      <c r="AM516" s="36"/>
      <c r="AN516" s="36"/>
      <c r="AO516" s="36"/>
      <c r="AP516" s="36"/>
      <c r="AQ516" s="36"/>
      <c r="AR516" s="36"/>
      <c r="AS516" s="36"/>
      <c r="AT516" s="36"/>
      <c r="AU516" s="36"/>
      <c r="AV516" s="36"/>
      <c r="AW516" s="36"/>
      <c r="AX516" s="36"/>
      <c r="AY516" s="36"/>
      <c r="AZ516" s="36"/>
      <c r="BA516" s="36"/>
      <c r="BB516" s="36"/>
      <c r="BC516" s="36"/>
      <c r="BD516" s="36"/>
      <c r="BE516" s="36"/>
      <c r="BF516" s="36"/>
      <c r="BG516" s="36"/>
      <c r="BH516" s="36"/>
      <c r="BI516" s="36"/>
      <c r="BJ516" s="36"/>
      <c r="BK516" s="36"/>
      <c r="BL516" s="36"/>
      <c r="BM516" s="36"/>
      <c r="BN516" s="36"/>
      <c r="BO516" s="36"/>
      <c r="BP516" s="36"/>
      <c r="BQ516" s="36"/>
      <c r="BR516" s="36"/>
      <c r="BS516" s="36"/>
    </row>
    <row r="517" spans="1:71" hidden="1" x14ac:dyDescent="0.25">
      <c r="A517" s="35" t="s">
        <v>26</v>
      </c>
      <c r="B517" s="55">
        <v>320</v>
      </c>
      <c r="C517" s="113">
        <v>100</v>
      </c>
      <c r="D517" s="56">
        <v>10</v>
      </c>
      <c r="E517" s="113">
        <f>ROUND(F517/B517,0)</f>
        <v>3</v>
      </c>
      <c r="F517" s="113">
        <f>ROUND(C517*D517,0)</f>
        <v>1000</v>
      </c>
      <c r="G517" s="36"/>
      <c r="H517" s="36"/>
      <c r="I517" s="36"/>
      <c r="J517" s="36"/>
      <c r="K517" s="36"/>
      <c r="L517" s="36"/>
      <c r="M517" s="36"/>
      <c r="N517" s="36"/>
      <c r="O517" s="36"/>
      <c r="P517" s="36"/>
      <c r="Q517" s="36"/>
      <c r="R517" s="36"/>
      <c r="S517" s="36"/>
      <c r="T517" s="36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F517" s="36"/>
      <c r="AG517" s="36"/>
      <c r="AH517" s="36"/>
      <c r="AI517" s="36"/>
      <c r="AJ517" s="36"/>
      <c r="AK517" s="36"/>
      <c r="AL517" s="36"/>
      <c r="AM517" s="36"/>
      <c r="AN517" s="36"/>
      <c r="AO517" s="36"/>
      <c r="AP517" s="36"/>
      <c r="AQ517" s="36"/>
      <c r="AR517" s="36"/>
      <c r="AS517" s="36"/>
      <c r="AT517" s="36"/>
      <c r="AU517" s="36"/>
      <c r="AV517" s="36"/>
      <c r="AW517" s="36"/>
      <c r="AX517" s="36"/>
      <c r="AY517" s="36"/>
      <c r="AZ517" s="36"/>
      <c r="BA517" s="36"/>
      <c r="BB517" s="36"/>
      <c r="BC517" s="36"/>
      <c r="BD517" s="36"/>
      <c r="BE517" s="36"/>
      <c r="BF517" s="36"/>
      <c r="BG517" s="36"/>
      <c r="BH517" s="36"/>
      <c r="BI517" s="36"/>
      <c r="BJ517" s="36"/>
      <c r="BK517" s="36"/>
      <c r="BL517" s="36"/>
      <c r="BM517" s="36"/>
      <c r="BN517" s="36"/>
      <c r="BO517" s="36"/>
      <c r="BP517" s="36"/>
      <c r="BQ517" s="36"/>
      <c r="BR517" s="36"/>
      <c r="BS517" s="36"/>
    </row>
    <row r="518" spans="1:71" hidden="1" x14ac:dyDescent="0.25">
      <c r="A518" s="35" t="s">
        <v>72</v>
      </c>
      <c r="B518" s="55">
        <v>340</v>
      </c>
      <c r="C518" s="113">
        <v>200</v>
      </c>
      <c r="D518" s="56">
        <v>8.9</v>
      </c>
      <c r="E518" s="113">
        <f>ROUND(F518/B518,0)</f>
        <v>5</v>
      </c>
      <c r="F518" s="113">
        <f>ROUND(C518*D518,0)</f>
        <v>1780</v>
      </c>
      <c r="G518" s="36"/>
      <c r="H518" s="36"/>
      <c r="I518" s="36"/>
      <c r="J518" s="36"/>
      <c r="K518" s="36"/>
      <c r="L518" s="36"/>
      <c r="M518" s="36"/>
      <c r="N518" s="36"/>
      <c r="O518" s="36"/>
      <c r="P518" s="36"/>
      <c r="Q518" s="36"/>
      <c r="R518" s="36"/>
      <c r="S518" s="36"/>
      <c r="T518" s="36"/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F518" s="36"/>
      <c r="AG518" s="36"/>
      <c r="AH518" s="36"/>
      <c r="AI518" s="36"/>
      <c r="AJ518" s="36"/>
      <c r="AK518" s="36"/>
      <c r="AL518" s="36"/>
      <c r="AM518" s="36"/>
      <c r="AN518" s="36"/>
      <c r="AO518" s="36"/>
      <c r="AP518" s="36"/>
      <c r="AQ518" s="36"/>
      <c r="AR518" s="36"/>
      <c r="AS518" s="36"/>
      <c r="AT518" s="36"/>
      <c r="AU518" s="36"/>
      <c r="AV518" s="36"/>
      <c r="AW518" s="36"/>
      <c r="AX518" s="36"/>
      <c r="AY518" s="36"/>
      <c r="AZ518" s="36"/>
      <c r="BA518" s="36"/>
      <c r="BB518" s="36"/>
      <c r="BC518" s="36"/>
      <c r="BD518" s="36"/>
      <c r="BE518" s="36"/>
      <c r="BF518" s="36"/>
      <c r="BG518" s="36"/>
      <c r="BH518" s="36"/>
      <c r="BI518" s="36"/>
      <c r="BJ518" s="36"/>
      <c r="BK518" s="36"/>
      <c r="BL518" s="36"/>
      <c r="BM518" s="36"/>
      <c r="BN518" s="36"/>
      <c r="BO518" s="36"/>
      <c r="BP518" s="36"/>
      <c r="BQ518" s="36"/>
      <c r="BR518" s="36"/>
      <c r="BS518" s="36"/>
    </row>
    <row r="519" spans="1:71" hidden="1" x14ac:dyDescent="0.25">
      <c r="A519" s="35" t="s">
        <v>51</v>
      </c>
      <c r="B519" s="55">
        <v>340</v>
      </c>
      <c r="C519" s="113">
        <v>156</v>
      </c>
      <c r="D519" s="56">
        <v>6.1</v>
      </c>
      <c r="E519" s="113">
        <f>ROUND(F519/B519,0)</f>
        <v>3</v>
      </c>
      <c r="F519" s="113">
        <f>ROUND(C519*D519,0)</f>
        <v>952</v>
      </c>
      <c r="G519" s="36"/>
      <c r="H519" s="36"/>
      <c r="I519" s="36"/>
      <c r="J519" s="36"/>
      <c r="K519" s="36"/>
      <c r="L519" s="36"/>
      <c r="M519" s="36"/>
      <c r="N519" s="36"/>
      <c r="O519" s="36"/>
      <c r="P519" s="36"/>
      <c r="Q519" s="36"/>
      <c r="R519" s="36"/>
      <c r="S519" s="36"/>
      <c r="T519" s="36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F519" s="36"/>
      <c r="AG519" s="36"/>
      <c r="AH519" s="36"/>
      <c r="AI519" s="36"/>
      <c r="AJ519" s="36"/>
      <c r="AK519" s="36"/>
      <c r="AL519" s="36"/>
      <c r="AM519" s="36"/>
      <c r="AN519" s="36"/>
      <c r="AO519" s="36"/>
      <c r="AP519" s="36"/>
      <c r="AQ519" s="36"/>
      <c r="AR519" s="36"/>
      <c r="AS519" s="36"/>
      <c r="AT519" s="36"/>
      <c r="AU519" s="36"/>
      <c r="AV519" s="36"/>
      <c r="AW519" s="36"/>
      <c r="AX519" s="36"/>
      <c r="AY519" s="36"/>
      <c r="AZ519" s="36"/>
      <c r="BA519" s="36"/>
      <c r="BB519" s="36"/>
      <c r="BC519" s="36"/>
      <c r="BD519" s="36"/>
      <c r="BE519" s="36"/>
      <c r="BF519" s="36"/>
      <c r="BG519" s="36"/>
      <c r="BH519" s="36"/>
      <c r="BI519" s="36"/>
      <c r="BJ519" s="36"/>
      <c r="BK519" s="36"/>
      <c r="BL519" s="36"/>
      <c r="BM519" s="36"/>
      <c r="BN519" s="36"/>
      <c r="BO519" s="36"/>
      <c r="BP519" s="36"/>
      <c r="BQ519" s="36"/>
      <c r="BR519" s="36"/>
      <c r="BS519" s="36"/>
    </row>
    <row r="520" spans="1:71" hidden="1" x14ac:dyDescent="0.25">
      <c r="A520" s="40" t="s">
        <v>5</v>
      </c>
      <c r="B520" s="58"/>
      <c r="C520" s="104">
        <f>SUM(C516:C519)</f>
        <v>1116</v>
      </c>
      <c r="D520" s="125">
        <f>F520/C520</f>
        <v>9.849462365591398</v>
      </c>
      <c r="E520" s="104">
        <f>SUM(E516:E519)</f>
        <v>32</v>
      </c>
      <c r="F520" s="104">
        <f>SUM(F516:F519)</f>
        <v>10992</v>
      </c>
      <c r="G520" s="36"/>
      <c r="H520" s="36"/>
      <c r="I520" s="36"/>
      <c r="J520" s="36"/>
      <c r="K520" s="36"/>
      <c r="L520" s="36"/>
      <c r="M520" s="36"/>
      <c r="N520" s="36"/>
      <c r="O520" s="36"/>
      <c r="P520" s="36"/>
      <c r="Q520" s="36"/>
      <c r="R520" s="36"/>
      <c r="S520" s="36"/>
      <c r="T520" s="36"/>
      <c r="U520" s="36"/>
      <c r="V520" s="36"/>
      <c r="W520" s="36"/>
      <c r="X520" s="36"/>
      <c r="Y520" s="36"/>
      <c r="Z520" s="36"/>
      <c r="AA520" s="36"/>
      <c r="AB520" s="36"/>
      <c r="AC520" s="36"/>
      <c r="AD520" s="36"/>
      <c r="AE520" s="36"/>
      <c r="AF520" s="36"/>
      <c r="AG520" s="36"/>
      <c r="AH520" s="36"/>
      <c r="AI520" s="36"/>
      <c r="AJ520" s="36"/>
      <c r="AK520" s="36"/>
      <c r="AL520" s="36"/>
      <c r="AM520" s="36"/>
      <c r="AN520" s="36"/>
      <c r="AO520" s="36"/>
      <c r="AP520" s="36"/>
      <c r="AQ520" s="36"/>
      <c r="AR520" s="36"/>
      <c r="AS520" s="36"/>
      <c r="AT520" s="36"/>
      <c r="AU520" s="36"/>
      <c r="AV520" s="36"/>
      <c r="AW520" s="36"/>
      <c r="AX520" s="36"/>
      <c r="AY520" s="36"/>
      <c r="AZ520" s="36"/>
      <c r="BA520" s="36"/>
      <c r="BB520" s="36"/>
      <c r="BC520" s="36"/>
      <c r="BD520" s="36"/>
      <c r="BE520" s="36"/>
      <c r="BF520" s="36"/>
      <c r="BG520" s="36"/>
      <c r="BH520" s="36"/>
      <c r="BI520" s="36"/>
      <c r="BJ520" s="36"/>
      <c r="BK520" s="36"/>
      <c r="BL520" s="36"/>
      <c r="BM520" s="36"/>
      <c r="BN520" s="36"/>
      <c r="BO520" s="36"/>
      <c r="BP520" s="36"/>
      <c r="BQ520" s="36"/>
      <c r="BR520" s="36"/>
      <c r="BS520" s="36"/>
    </row>
    <row r="521" spans="1:71" s="45" customFormat="1" ht="18.75" hidden="1" customHeight="1" x14ac:dyDescent="0.25">
      <c r="A521" s="16" t="s">
        <v>214</v>
      </c>
      <c r="B521" s="16"/>
      <c r="C521" s="290"/>
      <c r="D521" s="83"/>
      <c r="E521" s="83"/>
      <c r="F521" s="83"/>
    </row>
    <row r="522" spans="1:71" s="45" customFormat="1" hidden="1" x14ac:dyDescent="0.25">
      <c r="A522" s="17" t="s">
        <v>113</v>
      </c>
      <c r="B522" s="80"/>
      <c r="C522" s="83">
        <f>SUM(C523,C524,C525,C526)</f>
        <v>5392</v>
      </c>
      <c r="D522" s="83"/>
      <c r="E522" s="83"/>
      <c r="F522" s="83"/>
    </row>
    <row r="523" spans="1:71" s="45" customFormat="1" hidden="1" x14ac:dyDescent="0.25">
      <c r="A523" s="157" t="s">
        <v>215</v>
      </c>
      <c r="B523" s="80"/>
      <c r="C523" s="83"/>
      <c r="D523" s="83"/>
      <c r="E523" s="83"/>
      <c r="F523" s="83"/>
    </row>
    <row r="524" spans="1:71" s="45" customFormat="1" ht="17.25" hidden="1" customHeight="1" x14ac:dyDescent="0.25">
      <c r="A524" s="157" t="s">
        <v>216</v>
      </c>
      <c r="B524" s="80"/>
      <c r="C524" s="113">
        <v>700</v>
      </c>
      <c r="D524" s="83"/>
      <c r="E524" s="83"/>
      <c r="F524" s="83"/>
    </row>
    <row r="525" spans="1:71" s="45" customFormat="1" ht="30" hidden="1" x14ac:dyDescent="0.25">
      <c r="A525" s="157" t="s">
        <v>217</v>
      </c>
      <c r="B525" s="80"/>
      <c r="C525" s="113">
        <v>35</v>
      </c>
      <c r="D525" s="83"/>
      <c r="E525" s="83"/>
      <c r="F525" s="83"/>
    </row>
    <row r="526" spans="1:71" s="45" customFormat="1" hidden="1" x14ac:dyDescent="0.25">
      <c r="A526" s="17" t="s">
        <v>218</v>
      </c>
      <c r="B526" s="80"/>
      <c r="C526" s="113">
        <v>4657</v>
      </c>
      <c r="D526" s="83"/>
      <c r="E526" s="83"/>
      <c r="F526" s="83"/>
    </row>
    <row r="527" spans="1:71" hidden="1" x14ac:dyDescent="0.25">
      <c r="A527" s="25" t="s">
        <v>111</v>
      </c>
      <c r="B527" s="7"/>
      <c r="C527" s="113">
        <f>C528+C529</f>
        <v>16974.117647058825</v>
      </c>
      <c r="D527" s="113"/>
      <c r="E527" s="113"/>
      <c r="F527" s="113"/>
      <c r="G527" s="36"/>
      <c r="H527" s="36"/>
      <c r="I527" s="36"/>
      <c r="J527" s="36"/>
      <c r="K527" s="36"/>
      <c r="L527" s="36"/>
      <c r="M527" s="36"/>
      <c r="N527" s="36"/>
      <c r="O527" s="36"/>
      <c r="P527" s="36"/>
      <c r="Q527" s="36"/>
      <c r="R527" s="36"/>
      <c r="S527" s="36"/>
      <c r="T527" s="36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F527" s="36"/>
      <c r="AG527" s="36"/>
      <c r="AH527" s="36"/>
      <c r="AI527" s="36"/>
      <c r="AJ527" s="36"/>
      <c r="AK527" s="36"/>
      <c r="AL527" s="36"/>
      <c r="AM527" s="36"/>
      <c r="AN527" s="36"/>
      <c r="AO527" s="36"/>
      <c r="AP527" s="36"/>
      <c r="AQ527" s="36"/>
      <c r="AR527" s="36"/>
      <c r="AS527" s="36"/>
      <c r="AT527" s="36"/>
      <c r="AU527" s="36"/>
      <c r="AV527" s="36"/>
      <c r="AW527" s="36"/>
      <c r="AX527" s="36"/>
      <c r="AY527" s="36"/>
      <c r="AZ527" s="36"/>
      <c r="BA527" s="36"/>
      <c r="BB527" s="36"/>
      <c r="BC527" s="36"/>
      <c r="BD527" s="36"/>
      <c r="BE527" s="36"/>
      <c r="BF527" s="36"/>
      <c r="BG527" s="36"/>
      <c r="BH527" s="36"/>
      <c r="BI527" s="36"/>
      <c r="BJ527" s="36"/>
      <c r="BK527" s="36"/>
      <c r="BL527" s="36"/>
      <c r="BM527" s="36"/>
      <c r="BN527" s="36"/>
      <c r="BO527" s="36"/>
      <c r="BP527" s="36"/>
      <c r="BQ527" s="36"/>
      <c r="BR527" s="36"/>
      <c r="BS527" s="36"/>
    </row>
    <row r="528" spans="1:71" hidden="1" x14ac:dyDescent="0.25">
      <c r="A528" s="25" t="s">
        <v>298</v>
      </c>
      <c r="B528" s="103"/>
      <c r="C528" s="113">
        <v>15000</v>
      </c>
      <c r="D528" s="113"/>
      <c r="E528" s="113"/>
      <c r="F528" s="113"/>
      <c r="G528" s="36"/>
      <c r="H528" s="36"/>
      <c r="I528" s="36"/>
      <c r="J528" s="36"/>
      <c r="K528" s="36"/>
      <c r="L528" s="36"/>
      <c r="M528" s="36"/>
      <c r="N528" s="36"/>
      <c r="O528" s="36"/>
      <c r="P528" s="36"/>
      <c r="Q528" s="36"/>
      <c r="R528" s="36"/>
      <c r="S528" s="36"/>
      <c r="T528" s="36"/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F528" s="36"/>
      <c r="AG528" s="36"/>
      <c r="AH528" s="36"/>
      <c r="AI528" s="36"/>
      <c r="AJ528" s="36"/>
      <c r="AK528" s="36"/>
      <c r="AL528" s="36"/>
      <c r="AM528" s="36"/>
      <c r="AN528" s="36"/>
      <c r="AO528" s="36"/>
      <c r="AP528" s="36"/>
      <c r="AQ528" s="36"/>
      <c r="AR528" s="36"/>
      <c r="AS528" s="36"/>
      <c r="AT528" s="36"/>
      <c r="AU528" s="36"/>
      <c r="AV528" s="36"/>
      <c r="AW528" s="36"/>
      <c r="AX528" s="36"/>
      <c r="AY528" s="36"/>
      <c r="AZ528" s="36"/>
      <c r="BA528" s="36"/>
      <c r="BB528" s="36"/>
      <c r="BC528" s="36"/>
      <c r="BD528" s="36"/>
      <c r="BE528" s="36"/>
      <c r="BF528" s="36"/>
      <c r="BG528" s="36"/>
      <c r="BH528" s="36"/>
      <c r="BI528" s="36"/>
      <c r="BJ528" s="36"/>
      <c r="BK528" s="36"/>
      <c r="BL528" s="36"/>
      <c r="BM528" s="36"/>
      <c r="BN528" s="36"/>
      <c r="BO528" s="36"/>
      <c r="BP528" s="36"/>
      <c r="BQ528" s="36"/>
      <c r="BR528" s="36"/>
      <c r="BS528" s="36"/>
    </row>
    <row r="529" spans="1:71" hidden="1" x14ac:dyDescent="0.25">
      <c r="A529" s="25" t="s">
        <v>300</v>
      </c>
      <c r="B529" s="103"/>
      <c r="C529" s="142">
        <f>C530/8.5</f>
        <v>1974.1176470588234</v>
      </c>
      <c r="D529" s="113"/>
      <c r="E529" s="113"/>
      <c r="F529" s="113"/>
      <c r="G529" s="36"/>
      <c r="H529" s="36"/>
      <c r="I529" s="36"/>
      <c r="J529" s="36"/>
      <c r="K529" s="36"/>
      <c r="L529" s="36"/>
      <c r="M529" s="36"/>
      <c r="N529" s="36"/>
      <c r="O529" s="36"/>
      <c r="P529" s="36"/>
      <c r="Q529" s="36"/>
      <c r="R529" s="36"/>
      <c r="S529" s="36"/>
      <c r="T529" s="36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F529" s="36"/>
      <c r="AG529" s="36"/>
      <c r="AH529" s="36"/>
      <c r="AI529" s="36"/>
      <c r="AJ529" s="36"/>
      <c r="AK529" s="36"/>
      <c r="AL529" s="36"/>
      <c r="AM529" s="36"/>
      <c r="AN529" s="36"/>
      <c r="AO529" s="36"/>
      <c r="AP529" s="36"/>
      <c r="AQ529" s="36"/>
      <c r="AR529" s="36"/>
      <c r="AS529" s="36"/>
      <c r="AT529" s="36"/>
      <c r="AU529" s="36"/>
      <c r="AV529" s="36"/>
      <c r="AW529" s="36"/>
      <c r="AX529" s="36"/>
      <c r="AY529" s="36"/>
      <c r="AZ529" s="36"/>
      <c r="BA529" s="36"/>
      <c r="BB529" s="36"/>
      <c r="BC529" s="36"/>
      <c r="BD529" s="36"/>
      <c r="BE529" s="36"/>
      <c r="BF529" s="36"/>
      <c r="BG529" s="36"/>
      <c r="BH529" s="36"/>
      <c r="BI529" s="36"/>
      <c r="BJ529" s="36"/>
      <c r="BK529" s="36"/>
      <c r="BL529" s="36"/>
      <c r="BM529" s="36"/>
      <c r="BN529" s="36"/>
      <c r="BO529" s="36"/>
      <c r="BP529" s="36"/>
      <c r="BQ529" s="36"/>
      <c r="BR529" s="36"/>
      <c r="BS529" s="36"/>
    </row>
    <row r="530" spans="1:71" s="45" customFormat="1" hidden="1" x14ac:dyDescent="0.25">
      <c r="A530" s="197" t="s">
        <v>299</v>
      </c>
      <c r="B530" s="154"/>
      <c r="C530" s="113">
        <v>16780</v>
      </c>
      <c r="D530" s="83"/>
      <c r="E530" s="83"/>
      <c r="F530" s="83"/>
    </row>
    <row r="531" spans="1:71" s="45" customFormat="1" ht="15.75" hidden="1" customHeight="1" x14ac:dyDescent="0.25">
      <c r="A531" s="18" t="s">
        <v>219</v>
      </c>
      <c r="B531" s="137"/>
      <c r="C531" s="80">
        <f>C522+ROUND(C528*3.2,0)+C530/3.9</f>
        <v>57694.564102564102</v>
      </c>
      <c r="D531" s="86"/>
      <c r="E531" s="86"/>
      <c r="F531" s="86"/>
    </row>
    <row r="532" spans="1:71" s="45" customFormat="1" ht="15.75" hidden="1" customHeight="1" x14ac:dyDescent="0.25">
      <c r="A532" s="16" t="s">
        <v>144</v>
      </c>
      <c r="B532" s="7"/>
      <c r="C532" s="113"/>
      <c r="D532" s="86"/>
      <c r="E532" s="86"/>
      <c r="F532" s="86"/>
    </row>
    <row r="533" spans="1:71" s="45" customFormat="1" ht="15.75" hidden="1" customHeight="1" x14ac:dyDescent="0.25">
      <c r="A533" s="17" t="s">
        <v>113</v>
      </c>
      <c r="B533" s="7"/>
      <c r="C533" s="113">
        <f>SUM(C534,C535,C542,C548,C549,C550,C551)</f>
        <v>10108</v>
      </c>
      <c r="D533" s="86"/>
      <c r="E533" s="86"/>
      <c r="F533" s="86"/>
    </row>
    <row r="534" spans="1:71" s="45" customFormat="1" ht="15.75" hidden="1" customHeight="1" x14ac:dyDescent="0.25">
      <c r="A534" s="17" t="s">
        <v>215</v>
      </c>
      <c r="B534" s="7"/>
      <c r="C534" s="113"/>
      <c r="D534" s="86"/>
      <c r="E534" s="86"/>
      <c r="F534" s="86"/>
    </row>
    <row r="535" spans="1:71" s="45" customFormat="1" ht="15.75" hidden="1" customHeight="1" x14ac:dyDescent="0.25">
      <c r="A535" s="157" t="s">
        <v>220</v>
      </c>
      <c r="B535" s="7"/>
      <c r="C535" s="113">
        <f>C536+C537+C538+C540</f>
        <v>6344</v>
      </c>
      <c r="D535" s="86"/>
      <c r="E535" s="86"/>
      <c r="F535" s="86"/>
    </row>
    <row r="536" spans="1:71" s="45" customFormat="1" ht="19.5" hidden="1" customHeight="1" x14ac:dyDescent="0.25">
      <c r="A536" s="270" t="s">
        <v>221</v>
      </c>
      <c r="B536" s="7"/>
      <c r="C536" s="83">
        <v>4880</v>
      </c>
      <c r="D536" s="86"/>
      <c r="E536" s="86"/>
      <c r="F536" s="86"/>
    </row>
    <row r="537" spans="1:71" s="45" customFormat="1" ht="15.75" hidden="1" customHeight="1" x14ac:dyDescent="0.25">
      <c r="A537" s="270" t="s">
        <v>222</v>
      </c>
      <c r="B537" s="7"/>
      <c r="C537" s="83">
        <v>1464</v>
      </c>
      <c r="D537" s="86"/>
      <c r="E537" s="86"/>
      <c r="F537" s="86"/>
    </row>
    <row r="538" spans="1:71" s="45" customFormat="1" ht="30.75" hidden="1" customHeight="1" x14ac:dyDescent="0.25">
      <c r="A538" s="270" t="s">
        <v>223</v>
      </c>
      <c r="B538" s="7"/>
      <c r="C538" s="83"/>
      <c r="D538" s="86"/>
      <c r="E538" s="86"/>
      <c r="F538" s="86"/>
    </row>
    <row r="539" spans="1:71" s="45" customFormat="1" hidden="1" x14ac:dyDescent="0.25">
      <c r="A539" s="270" t="s">
        <v>224</v>
      </c>
      <c r="B539" s="7"/>
      <c r="C539" s="83"/>
      <c r="D539" s="86"/>
      <c r="E539" s="86"/>
      <c r="F539" s="86"/>
    </row>
    <row r="540" spans="1:71" s="45" customFormat="1" ht="30" hidden="1" x14ac:dyDescent="0.25">
      <c r="A540" s="270" t="s">
        <v>225</v>
      </c>
      <c r="B540" s="7"/>
      <c r="C540" s="83"/>
      <c r="D540" s="86"/>
      <c r="E540" s="86"/>
      <c r="F540" s="86"/>
    </row>
    <row r="541" spans="1:71" s="45" customFormat="1" hidden="1" x14ac:dyDescent="0.25">
      <c r="A541" s="270" t="s">
        <v>224</v>
      </c>
      <c r="B541" s="7"/>
      <c r="C541" s="140"/>
      <c r="D541" s="86"/>
      <c r="E541" s="86"/>
      <c r="F541" s="86"/>
    </row>
    <row r="542" spans="1:71" s="45" customFormat="1" ht="30" hidden="1" customHeight="1" x14ac:dyDescent="0.25">
      <c r="A542" s="157" t="s">
        <v>226</v>
      </c>
      <c r="B542" s="7"/>
      <c r="C542" s="113">
        <f>SUM(C543,C544,C546)</f>
        <v>3764</v>
      </c>
      <c r="D542" s="86"/>
      <c r="E542" s="86"/>
      <c r="F542" s="86"/>
    </row>
    <row r="543" spans="1:71" s="45" customFormat="1" ht="30" hidden="1" x14ac:dyDescent="0.25">
      <c r="A543" s="270" t="s">
        <v>227</v>
      </c>
      <c r="B543" s="7"/>
      <c r="C543" s="113">
        <v>362</v>
      </c>
      <c r="D543" s="86"/>
      <c r="E543" s="86"/>
      <c r="F543" s="86"/>
    </row>
    <row r="544" spans="1:71" s="45" customFormat="1" ht="45" hidden="1" x14ac:dyDescent="0.25">
      <c r="A544" s="270" t="s">
        <v>228</v>
      </c>
      <c r="B544" s="7"/>
      <c r="C544" s="135">
        <v>2816</v>
      </c>
      <c r="D544" s="86"/>
      <c r="E544" s="86"/>
      <c r="F544" s="86"/>
    </row>
    <row r="545" spans="1:71" s="45" customFormat="1" hidden="1" x14ac:dyDescent="0.25">
      <c r="A545" s="270" t="s">
        <v>224</v>
      </c>
      <c r="B545" s="7"/>
      <c r="C545" s="135">
        <v>1759</v>
      </c>
      <c r="D545" s="86"/>
      <c r="E545" s="86"/>
      <c r="F545" s="86"/>
    </row>
    <row r="546" spans="1:71" s="45" customFormat="1" ht="45" hidden="1" x14ac:dyDescent="0.25">
      <c r="A546" s="270" t="s">
        <v>229</v>
      </c>
      <c r="B546" s="7"/>
      <c r="C546" s="135">
        <v>586</v>
      </c>
      <c r="D546" s="86"/>
      <c r="E546" s="86"/>
      <c r="F546" s="86"/>
    </row>
    <row r="547" spans="1:71" s="45" customFormat="1" hidden="1" x14ac:dyDescent="0.25">
      <c r="A547" s="270" t="s">
        <v>224</v>
      </c>
      <c r="B547" s="7"/>
      <c r="C547" s="135">
        <v>108</v>
      </c>
      <c r="D547" s="86"/>
      <c r="E547" s="86"/>
      <c r="F547" s="86"/>
    </row>
    <row r="548" spans="1:71" s="45" customFormat="1" ht="31.5" hidden="1" customHeight="1" x14ac:dyDescent="0.25">
      <c r="A548" s="157" t="s">
        <v>230</v>
      </c>
      <c r="B548" s="7"/>
      <c r="C548" s="113"/>
      <c r="D548" s="86"/>
      <c r="E548" s="86"/>
      <c r="F548" s="86"/>
    </row>
    <row r="549" spans="1:71" s="45" customFormat="1" ht="30" hidden="1" x14ac:dyDescent="0.25">
      <c r="A549" s="17" t="s">
        <v>231</v>
      </c>
      <c r="B549" s="7"/>
      <c r="C549" s="113"/>
      <c r="D549" s="86"/>
      <c r="E549" s="86"/>
      <c r="F549" s="86"/>
    </row>
    <row r="550" spans="1:71" s="45" customFormat="1" ht="15.75" hidden="1" customHeight="1" x14ac:dyDescent="0.25">
      <c r="A550" s="157" t="s">
        <v>232</v>
      </c>
      <c r="B550" s="7"/>
      <c r="C550" s="113"/>
      <c r="D550" s="86"/>
      <c r="E550" s="86"/>
      <c r="F550" s="86"/>
    </row>
    <row r="551" spans="1:71" s="45" customFormat="1" ht="15.75" hidden="1" customHeight="1" x14ac:dyDescent="0.25">
      <c r="A551" s="17" t="s">
        <v>233</v>
      </c>
      <c r="B551" s="7"/>
      <c r="C551" s="113"/>
      <c r="D551" s="86"/>
      <c r="E551" s="86"/>
      <c r="F551" s="86"/>
    </row>
    <row r="552" spans="1:71" s="45" customFormat="1" hidden="1" x14ac:dyDescent="0.25">
      <c r="A552" s="25" t="s">
        <v>111</v>
      </c>
      <c r="B552" s="80"/>
      <c r="C552" s="83"/>
      <c r="D552" s="86"/>
      <c r="E552" s="86"/>
      <c r="F552" s="86"/>
    </row>
    <row r="553" spans="1:71" s="45" customFormat="1" hidden="1" x14ac:dyDescent="0.25">
      <c r="A553" s="197" t="s">
        <v>141</v>
      </c>
      <c r="B553" s="80"/>
      <c r="C553" s="140"/>
      <c r="D553" s="86"/>
      <c r="E553" s="86"/>
      <c r="F553" s="86"/>
    </row>
    <row r="554" spans="1:71" ht="30" hidden="1" x14ac:dyDescent="0.25">
      <c r="A554" s="25" t="s">
        <v>112</v>
      </c>
      <c r="B554" s="7"/>
      <c r="C554" s="113">
        <v>4300</v>
      </c>
      <c r="D554" s="113"/>
      <c r="E554" s="113"/>
      <c r="F554" s="113"/>
      <c r="G554" s="36"/>
      <c r="H554" s="36"/>
      <c r="I554" s="36"/>
      <c r="J554" s="36"/>
      <c r="K554" s="36"/>
      <c r="L554" s="36"/>
      <c r="M554" s="36"/>
      <c r="N554" s="36"/>
      <c r="O554" s="36"/>
      <c r="P554" s="36"/>
      <c r="Q554" s="36"/>
      <c r="R554" s="36"/>
      <c r="S554" s="36"/>
      <c r="T554" s="36"/>
      <c r="U554" s="36"/>
      <c r="V554" s="36"/>
      <c r="W554" s="36"/>
      <c r="X554" s="36"/>
      <c r="Y554" s="36"/>
      <c r="Z554" s="36"/>
      <c r="AA554" s="36"/>
      <c r="AB554" s="36"/>
      <c r="AC554" s="36"/>
      <c r="AD554" s="36"/>
      <c r="AE554" s="36"/>
      <c r="AF554" s="36"/>
      <c r="AG554" s="36"/>
      <c r="AH554" s="36"/>
      <c r="AI554" s="36"/>
      <c r="AJ554" s="36"/>
      <c r="AK554" s="36"/>
      <c r="AL554" s="36"/>
      <c r="AM554" s="36"/>
      <c r="AN554" s="36"/>
      <c r="AO554" s="36"/>
      <c r="AP554" s="36"/>
      <c r="AQ554" s="36"/>
      <c r="AR554" s="36"/>
      <c r="AS554" s="36"/>
      <c r="AT554" s="36"/>
      <c r="AU554" s="36"/>
      <c r="AV554" s="36"/>
      <c r="AW554" s="36"/>
      <c r="AX554" s="36"/>
      <c r="AY554" s="36"/>
      <c r="AZ554" s="36"/>
      <c r="BA554" s="36"/>
      <c r="BB554" s="36"/>
      <c r="BC554" s="36"/>
      <c r="BD554" s="36"/>
      <c r="BE554" s="36"/>
      <c r="BF554" s="36"/>
      <c r="BG554" s="36"/>
      <c r="BH554" s="36"/>
      <c r="BI554" s="36"/>
      <c r="BJ554" s="36"/>
      <c r="BK554" s="36"/>
      <c r="BL554" s="36"/>
      <c r="BM554" s="36"/>
      <c r="BN554" s="36"/>
      <c r="BO554" s="36"/>
      <c r="BP554" s="36"/>
      <c r="BQ554" s="36"/>
      <c r="BR554" s="36"/>
      <c r="BS554" s="36"/>
    </row>
    <row r="555" spans="1:71" s="45" customFormat="1" ht="15.75" hidden="1" customHeight="1" x14ac:dyDescent="0.25">
      <c r="A555" s="25" t="s">
        <v>234</v>
      </c>
      <c r="B555" s="7"/>
      <c r="C555" s="113"/>
      <c r="D555" s="86"/>
      <c r="E555" s="86"/>
      <c r="F555" s="86"/>
    </row>
    <row r="556" spans="1:71" s="45" customFormat="1" hidden="1" x14ac:dyDescent="0.25">
      <c r="A556" s="269" t="s">
        <v>235</v>
      </c>
      <c r="B556" s="7"/>
      <c r="C556" s="113">
        <v>400</v>
      </c>
      <c r="D556" s="86"/>
      <c r="E556" s="86"/>
      <c r="F556" s="86"/>
    </row>
    <row r="557" spans="1:71" s="45" customFormat="1" hidden="1" x14ac:dyDescent="0.25">
      <c r="A557" s="15" t="s">
        <v>143</v>
      </c>
      <c r="B557" s="7"/>
      <c r="C557" s="104">
        <f>C533+ROUND(C552*3.2,0)+C554</f>
        <v>14408</v>
      </c>
      <c r="D557" s="86"/>
      <c r="E557" s="86"/>
      <c r="F557" s="86"/>
    </row>
    <row r="558" spans="1:71" s="45" customFormat="1" hidden="1" x14ac:dyDescent="0.25">
      <c r="A558" s="311" t="s">
        <v>142</v>
      </c>
      <c r="B558" s="7"/>
      <c r="C558" s="104">
        <f>SUM(C531,C557)</f>
        <v>72102.564102564094</v>
      </c>
      <c r="D558" s="86"/>
      <c r="E558" s="86"/>
      <c r="F558" s="86"/>
    </row>
    <row r="559" spans="1:71" ht="15" hidden="1" customHeight="1" x14ac:dyDescent="0.25">
      <c r="A559" s="158" t="s">
        <v>7</v>
      </c>
      <c r="B559" s="65"/>
      <c r="C559" s="113"/>
      <c r="D559" s="113"/>
      <c r="E559" s="113"/>
      <c r="F559" s="113"/>
      <c r="G559" s="36"/>
      <c r="H559" s="36"/>
      <c r="I559" s="36"/>
      <c r="J559" s="36"/>
      <c r="K559" s="36"/>
      <c r="L559" s="36"/>
      <c r="M559" s="36"/>
      <c r="N559" s="36"/>
      <c r="O559" s="36"/>
      <c r="P559" s="36"/>
      <c r="Q559" s="36"/>
      <c r="R559" s="36"/>
      <c r="S559" s="36"/>
      <c r="T559" s="36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F559" s="36"/>
      <c r="AG559" s="36"/>
      <c r="AH559" s="36"/>
      <c r="AI559" s="36"/>
      <c r="AJ559" s="36"/>
      <c r="AK559" s="36"/>
      <c r="AL559" s="36"/>
      <c r="AM559" s="36"/>
      <c r="AN559" s="36"/>
      <c r="AO559" s="36"/>
      <c r="AP559" s="36"/>
      <c r="AQ559" s="36"/>
      <c r="AR559" s="36"/>
      <c r="AS559" s="36"/>
      <c r="AT559" s="36"/>
      <c r="AU559" s="36"/>
      <c r="AV559" s="36"/>
      <c r="AW559" s="36"/>
      <c r="AX559" s="36"/>
      <c r="AY559" s="36"/>
      <c r="AZ559" s="36"/>
      <c r="BA559" s="36"/>
      <c r="BB559" s="36"/>
      <c r="BC559" s="36"/>
      <c r="BD559" s="36"/>
      <c r="BE559" s="36"/>
      <c r="BF559" s="36"/>
      <c r="BG559" s="36"/>
      <c r="BH559" s="36"/>
      <c r="BI559" s="36"/>
      <c r="BJ559" s="36"/>
      <c r="BK559" s="36"/>
      <c r="BL559" s="36"/>
      <c r="BM559" s="36"/>
      <c r="BN559" s="36"/>
      <c r="BO559" s="36"/>
      <c r="BP559" s="36"/>
      <c r="BQ559" s="36"/>
      <c r="BR559" s="36"/>
      <c r="BS559" s="36"/>
    </row>
    <row r="560" spans="1:71" ht="15" hidden="1" customHeight="1" x14ac:dyDescent="0.25">
      <c r="A560" s="21" t="s">
        <v>132</v>
      </c>
      <c r="B560" s="65"/>
      <c r="C560" s="113"/>
      <c r="D560" s="113"/>
      <c r="E560" s="113"/>
      <c r="F560" s="113"/>
      <c r="G560" s="36"/>
      <c r="H560" s="36"/>
      <c r="I560" s="36"/>
      <c r="J560" s="36"/>
      <c r="K560" s="36"/>
      <c r="L560" s="36"/>
      <c r="M560" s="36"/>
      <c r="N560" s="36"/>
      <c r="O560" s="36"/>
      <c r="P560" s="36"/>
      <c r="Q560" s="36"/>
      <c r="R560" s="36"/>
      <c r="S560" s="36"/>
      <c r="T560" s="36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F560" s="36"/>
      <c r="AG560" s="36"/>
      <c r="AH560" s="36"/>
      <c r="AI560" s="36"/>
      <c r="AJ560" s="36"/>
      <c r="AK560" s="36"/>
      <c r="AL560" s="36"/>
      <c r="AM560" s="36"/>
      <c r="AN560" s="36"/>
      <c r="AO560" s="36"/>
      <c r="AP560" s="36"/>
      <c r="AQ560" s="36"/>
      <c r="AR560" s="36"/>
      <c r="AS560" s="36"/>
      <c r="AT560" s="36"/>
      <c r="AU560" s="36"/>
      <c r="AV560" s="36"/>
      <c r="AW560" s="36"/>
      <c r="AX560" s="36"/>
      <c r="AY560" s="36"/>
      <c r="AZ560" s="36"/>
      <c r="BA560" s="36"/>
      <c r="BB560" s="36"/>
      <c r="BC560" s="36"/>
      <c r="BD560" s="36"/>
      <c r="BE560" s="36"/>
      <c r="BF560" s="36"/>
      <c r="BG560" s="36"/>
      <c r="BH560" s="36"/>
      <c r="BI560" s="36"/>
      <c r="BJ560" s="36"/>
      <c r="BK560" s="36"/>
      <c r="BL560" s="36"/>
      <c r="BM560" s="36"/>
      <c r="BN560" s="36"/>
      <c r="BO560" s="36"/>
      <c r="BP560" s="36"/>
      <c r="BQ560" s="36"/>
      <c r="BR560" s="36"/>
      <c r="BS560" s="36"/>
    </row>
    <row r="561" spans="1:71" ht="15" hidden="1" customHeight="1" x14ac:dyDescent="0.25">
      <c r="A561" s="66" t="s">
        <v>21</v>
      </c>
      <c r="B561" s="26">
        <v>300</v>
      </c>
      <c r="C561" s="83">
        <v>470</v>
      </c>
      <c r="D561" s="13">
        <v>11</v>
      </c>
      <c r="E561" s="85">
        <f>ROUND(F561/B561,0)</f>
        <v>17</v>
      </c>
      <c r="F561" s="85">
        <f>ROUND(C561*D561,0)</f>
        <v>5170</v>
      </c>
      <c r="G561" s="36"/>
      <c r="H561" s="36"/>
      <c r="I561" s="36"/>
      <c r="J561" s="36"/>
      <c r="K561" s="36"/>
      <c r="L561" s="36"/>
      <c r="M561" s="36"/>
      <c r="N561" s="36"/>
      <c r="O561" s="36"/>
      <c r="P561" s="36"/>
      <c r="Q561" s="36"/>
      <c r="R561" s="36"/>
      <c r="S561" s="36"/>
      <c r="T561" s="36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F561" s="36"/>
      <c r="AG561" s="36"/>
      <c r="AH561" s="36"/>
      <c r="AI561" s="36"/>
      <c r="AJ561" s="36"/>
      <c r="AK561" s="36"/>
      <c r="AL561" s="36"/>
      <c r="AM561" s="36"/>
      <c r="AN561" s="36"/>
      <c r="AO561" s="36"/>
      <c r="AP561" s="36"/>
      <c r="AQ561" s="36"/>
      <c r="AR561" s="36"/>
      <c r="AS561" s="36"/>
      <c r="AT561" s="36"/>
      <c r="AU561" s="36"/>
      <c r="AV561" s="36"/>
      <c r="AW561" s="36"/>
      <c r="AX561" s="36"/>
      <c r="AY561" s="36"/>
      <c r="AZ561" s="36"/>
      <c r="BA561" s="36"/>
      <c r="BB561" s="36"/>
      <c r="BC561" s="36"/>
      <c r="BD561" s="36"/>
      <c r="BE561" s="36"/>
      <c r="BF561" s="36"/>
      <c r="BG561" s="36"/>
      <c r="BH561" s="36"/>
      <c r="BI561" s="36"/>
      <c r="BJ561" s="36"/>
      <c r="BK561" s="36"/>
      <c r="BL561" s="36"/>
      <c r="BM561" s="36"/>
      <c r="BN561" s="36"/>
      <c r="BO561" s="36"/>
      <c r="BP561" s="36"/>
      <c r="BQ561" s="36"/>
      <c r="BR561" s="36"/>
      <c r="BS561" s="36"/>
    </row>
    <row r="562" spans="1:71" ht="15" hidden="1" customHeight="1" x14ac:dyDescent="0.25">
      <c r="A562" s="11" t="s">
        <v>11</v>
      </c>
      <c r="B562" s="26">
        <v>300</v>
      </c>
      <c r="C562" s="83">
        <v>220</v>
      </c>
      <c r="D562" s="13">
        <v>10</v>
      </c>
      <c r="E562" s="85">
        <f>ROUND(F562/B562,0)</f>
        <v>7</v>
      </c>
      <c r="F562" s="85">
        <f>ROUND(C562*D562,0)</f>
        <v>2200</v>
      </c>
      <c r="G562" s="36"/>
      <c r="H562" s="36"/>
      <c r="I562" s="36"/>
      <c r="J562" s="36"/>
      <c r="K562" s="36"/>
      <c r="L562" s="36"/>
      <c r="M562" s="36"/>
      <c r="N562" s="36"/>
      <c r="O562" s="36"/>
      <c r="P562" s="36"/>
      <c r="Q562" s="36"/>
      <c r="R562" s="36"/>
      <c r="S562" s="36"/>
      <c r="T562" s="36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F562" s="36"/>
      <c r="AG562" s="36"/>
      <c r="AH562" s="36"/>
      <c r="AI562" s="36"/>
      <c r="AJ562" s="36"/>
      <c r="AK562" s="36"/>
      <c r="AL562" s="36"/>
      <c r="AM562" s="36"/>
      <c r="AN562" s="36"/>
      <c r="AO562" s="36"/>
      <c r="AP562" s="36"/>
      <c r="AQ562" s="36"/>
      <c r="AR562" s="36"/>
      <c r="AS562" s="36"/>
      <c r="AT562" s="36"/>
      <c r="AU562" s="36"/>
      <c r="AV562" s="36"/>
      <c r="AW562" s="36"/>
      <c r="AX562" s="36"/>
      <c r="AY562" s="36"/>
      <c r="AZ562" s="36"/>
      <c r="BA562" s="36"/>
      <c r="BB562" s="36"/>
      <c r="BC562" s="36"/>
      <c r="BD562" s="36"/>
      <c r="BE562" s="36"/>
      <c r="BF562" s="36"/>
      <c r="BG562" s="36"/>
      <c r="BH562" s="36"/>
      <c r="BI562" s="36"/>
      <c r="BJ562" s="36"/>
      <c r="BK562" s="36"/>
      <c r="BL562" s="36"/>
      <c r="BM562" s="36"/>
      <c r="BN562" s="36"/>
      <c r="BO562" s="36"/>
      <c r="BP562" s="36"/>
      <c r="BQ562" s="36"/>
      <c r="BR562" s="36"/>
      <c r="BS562" s="36"/>
    </row>
    <row r="563" spans="1:71" ht="15" hidden="1" customHeight="1" x14ac:dyDescent="0.25">
      <c r="A563" s="66" t="s">
        <v>23</v>
      </c>
      <c r="B563" s="26">
        <v>300</v>
      </c>
      <c r="C563" s="83">
        <v>170</v>
      </c>
      <c r="D563" s="13">
        <v>6.1</v>
      </c>
      <c r="E563" s="85">
        <f>ROUND(F563/B563,0)</f>
        <v>3</v>
      </c>
      <c r="F563" s="85">
        <f>ROUND(C563*D563,0)</f>
        <v>1037</v>
      </c>
      <c r="G563" s="36"/>
      <c r="H563" s="36"/>
      <c r="I563" s="36"/>
      <c r="J563" s="36"/>
      <c r="K563" s="36"/>
      <c r="L563" s="36"/>
      <c r="M563" s="36"/>
      <c r="N563" s="36"/>
      <c r="O563" s="36"/>
      <c r="P563" s="36"/>
      <c r="Q563" s="36"/>
      <c r="R563" s="36"/>
      <c r="S563" s="36"/>
      <c r="T563" s="36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F563" s="36"/>
      <c r="AG563" s="36"/>
      <c r="AH563" s="36"/>
      <c r="AI563" s="36"/>
      <c r="AJ563" s="36"/>
      <c r="AK563" s="36"/>
      <c r="AL563" s="36"/>
      <c r="AM563" s="36"/>
      <c r="AN563" s="36"/>
      <c r="AO563" s="36"/>
      <c r="AP563" s="36"/>
      <c r="AQ563" s="36"/>
      <c r="AR563" s="36"/>
      <c r="AS563" s="36"/>
      <c r="AT563" s="36"/>
      <c r="AU563" s="36"/>
      <c r="AV563" s="36"/>
      <c r="AW563" s="36"/>
      <c r="AX563" s="36"/>
      <c r="AY563" s="36"/>
      <c r="AZ563" s="36"/>
      <c r="BA563" s="36"/>
      <c r="BB563" s="36"/>
      <c r="BC563" s="36"/>
      <c r="BD563" s="36"/>
      <c r="BE563" s="36"/>
      <c r="BF563" s="36"/>
      <c r="BG563" s="36"/>
      <c r="BH563" s="36"/>
      <c r="BI563" s="36"/>
      <c r="BJ563" s="36"/>
      <c r="BK563" s="36"/>
      <c r="BL563" s="36"/>
      <c r="BM563" s="36"/>
      <c r="BN563" s="36"/>
      <c r="BO563" s="36"/>
      <c r="BP563" s="36"/>
      <c r="BQ563" s="36"/>
      <c r="BR563" s="36"/>
      <c r="BS563" s="36"/>
    </row>
    <row r="564" spans="1:71" ht="15" hidden="1" customHeight="1" x14ac:dyDescent="0.25">
      <c r="A564" s="98" t="s">
        <v>9</v>
      </c>
      <c r="B564" s="172"/>
      <c r="C564" s="173">
        <f>C561+C562+C563</f>
        <v>860</v>
      </c>
      <c r="D564" s="125">
        <f>F564/C564</f>
        <v>9.7755813953488371</v>
      </c>
      <c r="E564" s="128">
        <f>E561+E562+E563</f>
        <v>27</v>
      </c>
      <c r="F564" s="128">
        <f>F561+F562+F563</f>
        <v>8407</v>
      </c>
      <c r="G564" s="36"/>
      <c r="H564" s="36"/>
      <c r="I564" s="36"/>
      <c r="J564" s="36"/>
      <c r="K564" s="36"/>
      <c r="L564" s="36"/>
      <c r="M564" s="36"/>
      <c r="N564" s="36"/>
      <c r="O564" s="36"/>
      <c r="P564" s="36"/>
      <c r="Q564" s="36"/>
      <c r="R564" s="36"/>
      <c r="S564" s="36"/>
      <c r="T564" s="36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F564" s="36"/>
      <c r="AG564" s="36"/>
      <c r="AH564" s="36"/>
      <c r="AI564" s="36"/>
      <c r="AJ564" s="36"/>
      <c r="AK564" s="36"/>
      <c r="AL564" s="36"/>
      <c r="AM564" s="36"/>
      <c r="AN564" s="36"/>
      <c r="AO564" s="36"/>
      <c r="AP564" s="36"/>
      <c r="AQ564" s="36"/>
      <c r="AR564" s="36"/>
      <c r="AS564" s="36"/>
      <c r="AT564" s="36"/>
      <c r="AU564" s="36"/>
      <c r="AV564" s="36"/>
      <c r="AW564" s="36"/>
      <c r="AX564" s="36"/>
      <c r="AY564" s="36"/>
      <c r="AZ564" s="36"/>
      <c r="BA564" s="36"/>
      <c r="BB564" s="36"/>
      <c r="BC564" s="36"/>
      <c r="BD564" s="36"/>
      <c r="BE564" s="36"/>
      <c r="BF564" s="36"/>
      <c r="BG564" s="36"/>
      <c r="BH564" s="36"/>
      <c r="BI564" s="36"/>
      <c r="BJ564" s="36"/>
      <c r="BK564" s="36"/>
      <c r="BL564" s="36"/>
      <c r="BM564" s="36"/>
      <c r="BN564" s="36"/>
      <c r="BO564" s="36"/>
      <c r="BP564" s="36"/>
      <c r="BQ564" s="36"/>
      <c r="BR564" s="36"/>
      <c r="BS564" s="36"/>
    </row>
    <row r="565" spans="1:71" ht="15" hidden="1" customHeight="1" x14ac:dyDescent="0.25">
      <c r="A565" s="21" t="s">
        <v>20</v>
      </c>
      <c r="B565" s="172"/>
      <c r="C565" s="174"/>
      <c r="D565" s="130"/>
      <c r="E565" s="175"/>
      <c r="F565" s="175"/>
      <c r="G565" s="36"/>
      <c r="H565" s="36"/>
      <c r="I565" s="36"/>
      <c r="J565" s="36"/>
      <c r="K565" s="36"/>
      <c r="L565" s="36"/>
      <c r="M565" s="36"/>
      <c r="N565" s="36"/>
      <c r="O565" s="36"/>
      <c r="P565" s="36"/>
      <c r="Q565" s="36"/>
      <c r="R565" s="36"/>
      <c r="S565" s="36"/>
      <c r="T565" s="36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F565" s="36"/>
      <c r="AG565" s="36"/>
      <c r="AH565" s="36"/>
      <c r="AI565" s="36"/>
      <c r="AJ565" s="36"/>
      <c r="AK565" s="36"/>
      <c r="AL565" s="36"/>
      <c r="AM565" s="36"/>
      <c r="AN565" s="36"/>
      <c r="AO565" s="36"/>
      <c r="AP565" s="36"/>
      <c r="AQ565" s="36"/>
      <c r="AR565" s="36"/>
      <c r="AS565" s="36"/>
      <c r="AT565" s="36"/>
      <c r="AU565" s="36"/>
      <c r="AV565" s="36"/>
      <c r="AW565" s="36"/>
      <c r="AX565" s="36"/>
      <c r="AY565" s="36"/>
      <c r="AZ565" s="36"/>
      <c r="BA565" s="36"/>
      <c r="BB565" s="36"/>
      <c r="BC565" s="36"/>
      <c r="BD565" s="36"/>
      <c r="BE565" s="36"/>
      <c r="BF565" s="36"/>
      <c r="BG565" s="36"/>
      <c r="BH565" s="36"/>
      <c r="BI565" s="36"/>
      <c r="BJ565" s="36"/>
      <c r="BK565" s="36"/>
      <c r="BL565" s="36"/>
      <c r="BM565" s="36"/>
      <c r="BN565" s="36"/>
      <c r="BO565" s="36"/>
      <c r="BP565" s="36"/>
      <c r="BQ565" s="36"/>
      <c r="BR565" s="36"/>
      <c r="BS565" s="36"/>
    </row>
    <row r="566" spans="1:71" ht="15" hidden="1" customHeight="1" x14ac:dyDescent="0.25">
      <c r="A566" s="160" t="s">
        <v>37</v>
      </c>
      <c r="B566" s="65">
        <v>240</v>
      </c>
      <c r="C566" s="113">
        <v>700</v>
      </c>
      <c r="D566" s="56">
        <v>8</v>
      </c>
      <c r="E566" s="113">
        <f>ROUND(F566/B566,0)</f>
        <v>23</v>
      </c>
      <c r="F566" s="113">
        <f>ROUND(C566*D566,0)</f>
        <v>5600</v>
      </c>
      <c r="G566" s="36"/>
      <c r="H566" s="36"/>
      <c r="I566" s="36"/>
      <c r="J566" s="36"/>
      <c r="K566" s="36"/>
      <c r="L566" s="36"/>
      <c r="M566" s="36"/>
      <c r="N566" s="36"/>
      <c r="O566" s="36"/>
      <c r="P566" s="36"/>
      <c r="Q566" s="36"/>
      <c r="R566" s="36"/>
      <c r="S566" s="36"/>
      <c r="T566" s="36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F566" s="36"/>
      <c r="AG566" s="36"/>
      <c r="AH566" s="36"/>
      <c r="AI566" s="36"/>
      <c r="AJ566" s="36"/>
      <c r="AK566" s="36"/>
      <c r="AL566" s="36"/>
      <c r="AM566" s="36"/>
      <c r="AN566" s="36"/>
      <c r="AO566" s="36"/>
      <c r="AP566" s="36"/>
      <c r="AQ566" s="36"/>
      <c r="AR566" s="36"/>
      <c r="AS566" s="36"/>
      <c r="AT566" s="36"/>
      <c r="AU566" s="36"/>
      <c r="AV566" s="36"/>
      <c r="AW566" s="36"/>
      <c r="AX566" s="36"/>
      <c r="AY566" s="36"/>
      <c r="AZ566" s="36"/>
      <c r="BA566" s="36"/>
      <c r="BB566" s="36"/>
      <c r="BC566" s="36"/>
      <c r="BD566" s="36"/>
      <c r="BE566" s="36"/>
      <c r="BF566" s="36"/>
      <c r="BG566" s="36"/>
      <c r="BH566" s="36"/>
      <c r="BI566" s="36"/>
      <c r="BJ566" s="36"/>
      <c r="BK566" s="36"/>
      <c r="BL566" s="36"/>
      <c r="BM566" s="36"/>
      <c r="BN566" s="36"/>
      <c r="BO566" s="36"/>
      <c r="BP566" s="36"/>
      <c r="BQ566" s="36"/>
      <c r="BR566" s="36"/>
      <c r="BS566" s="36"/>
    </row>
    <row r="567" spans="1:71" ht="15" hidden="1" customHeight="1" x14ac:dyDescent="0.25">
      <c r="A567" s="168" t="s">
        <v>134</v>
      </c>
      <c r="B567" s="171"/>
      <c r="C567" s="123">
        <f>C566</f>
        <v>700</v>
      </c>
      <c r="D567" s="167">
        <f t="shared" ref="D567:F567" si="39">D566</f>
        <v>8</v>
      </c>
      <c r="E567" s="123">
        <f t="shared" si="39"/>
        <v>23</v>
      </c>
      <c r="F567" s="123">
        <f t="shared" si="39"/>
        <v>5600</v>
      </c>
      <c r="G567" s="36"/>
      <c r="H567" s="36"/>
      <c r="I567" s="36"/>
      <c r="J567" s="36"/>
      <c r="K567" s="36"/>
      <c r="L567" s="36"/>
      <c r="M567" s="36"/>
      <c r="N567" s="36"/>
      <c r="O567" s="36"/>
      <c r="P567" s="36"/>
      <c r="Q567" s="36"/>
      <c r="R567" s="36"/>
      <c r="S567" s="36"/>
      <c r="T567" s="36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F567" s="36"/>
      <c r="AG567" s="36"/>
      <c r="AH567" s="36"/>
      <c r="AI567" s="36"/>
      <c r="AJ567" s="36"/>
      <c r="AK567" s="36"/>
      <c r="AL567" s="36"/>
      <c r="AM567" s="36"/>
      <c r="AN567" s="36"/>
      <c r="AO567" s="36"/>
      <c r="AP567" s="36"/>
      <c r="AQ567" s="36"/>
      <c r="AR567" s="36"/>
      <c r="AS567" s="36"/>
      <c r="AT567" s="36"/>
      <c r="AU567" s="36"/>
      <c r="AV567" s="36"/>
      <c r="AW567" s="36"/>
      <c r="AX567" s="36"/>
      <c r="AY567" s="36"/>
      <c r="AZ567" s="36"/>
      <c r="BA567" s="36"/>
      <c r="BB567" s="36"/>
      <c r="BC567" s="36"/>
      <c r="BD567" s="36"/>
      <c r="BE567" s="36"/>
      <c r="BF567" s="36"/>
      <c r="BG567" s="36"/>
      <c r="BH567" s="36"/>
      <c r="BI567" s="36"/>
      <c r="BJ567" s="36"/>
      <c r="BK567" s="36"/>
      <c r="BL567" s="36"/>
      <c r="BM567" s="36"/>
      <c r="BN567" s="36"/>
      <c r="BO567" s="36"/>
      <c r="BP567" s="36"/>
      <c r="BQ567" s="36"/>
      <c r="BR567" s="36"/>
      <c r="BS567" s="36"/>
    </row>
    <row r="568" spans="1:71" ht="18" hidden="1" customHeight="1" x14ac:dyDescent="0.25">
      <c r="A568" s="23" t="s">
        <v>109</v>
      </c>
      <c r="B568" s="59"/>
      <c r="C568" s="104">
        <f>C564+C567</f>
        <v>1560</v>
      </c>
      <c r="D568" s="125">
        <f>F568/C568</f>
        <v>8.9788461538461544</v>
      </c>
      <c r="E568" s="104">
        <f>E564+E567</f>
        <v>50</v>
      </c>
      <c r="F568" s="104">
        <f>F564+F567</f>
        <v>14007</v>
      </c>
    </row>
    <row r="569" spans="1:71" s="36" customFormat="1" hidden="1" thickBot="1" x14ac:dyDescent="0.25">
      <c r="A569" s="149" t="s">
        <v>10</v>
      </c>
      <c r="B569" s="120"/>
      <c r="C569" s="120"/>
      <c r="D569" s="120"/>
      <c r="E569" s="120"/>
      <c r="F569" s="120"/>
    </row>
    <row r="570" spans="1:71" s="36" customFormat="1" hidden="1" x14ac:dyDescent="0.25">
      <c r="A570" s="233"/>
      <c r="B570" s="150"/>
      <c r="C570" s="147"/>
      <c r="D570" s="147"/>
      <c r="E570" s="147"/>
      <c r="F570" s="147"/>
    </row>
    <row r="571" spans="1:71" s="36" customFormat="1" ht="15.75" hidden="1" x14ac:dyDescent="0.25">
      <c r="A571" s="97" t="s">
        <v>183</v>
      </c>
      <c r="B571" s="58"/>
      <c r="C571" s="113"/>
      <c r="D571" s="113"/>
      <c r="E571" s="113"/>
      <c r="F571" s="113"/>
    </row>
    <row r="572" spans="1:71" s="36" customFormat="1" hidden="1" x14ac:dyDescent="0.25">
      <c r="A572" s="51" t="s">
        <v>4</v>
      </c>
      <c r="B572" s="58"/>
      <c r="C572" s="113"/>
      <c r="D572" s="113"/>
      <c r="E572" s="113"/>
      <c r="F572" s="113"/>
    </row>
    <row r="573" spans="1:71" s="36" customFormat="1" hidden="1" x14ac:dyDescent="0.25">
      <c r="A573" s="35" t="s">
        <v>37</v>
      </c>
      <c r="B573" s="55">
        <v>340</v>
      </c>
      <c r="C573" s="113">
        <v>85</v>
      </c>
      <c r="D573" s="56">
        <v>11</v>
      </c>
      <c r="E573" s="113">
        <f>ROUND(F573/B573,0)</f>
        <v>3</v>
      </c>
      <c r="F573" s="113">
        <f>ROUND(C573*D573,0)</f>
        <v>935</v>
      </c>
    </row>
    <row r="574" spans="1:71" s="36" customFormat="1" ht="14.25" hidden="1" x14ac:dyDescent="0.2">
      <c r="A574" s="40" t="s">
        <v>5</v>
      </c>
      <c r="B574" s="58"/>
      <c r="C574" s="104">
        <f t="shared" ref="C574" si="40">C573</f>
        <v>85</v>
      </c>
      <c r="D574" s="166">
        <f t="shared" ref="D574:F574" si="41">D573</f>
        <v>11</v>
      </c>
      <c r="E574" s="104">
        <f t="shared" si="41"/>
        <v>3</v>
      </c>
      <c r="F574" s="104">
        <f t="shared" si="41"/>
        <v>935</v>
      </c>
    </row>
    <row r="575" spans="1:71" s="45" customFormat="1" ht="18.75" hidden="1" customHeight="1" x14ac:dyDescent="0.25">
      <c r="A575" s="16" t="s">
        <v>214</v>
      </c>
      <c r="B575" s="16"/>
      <c r="C575" s="290"/>
      <c r="D575" s="83"/>
      <c r="E575" s="83"/>
      <c r="F575" s="83"/>
    </row>
    <row r="576" spans="1:71" s="45" customFormat="1" hidden="1" x14ac:dyDescent="0.25">
      <c r="A576" s="17" t="s">
        <v>113</v>
      </c>
      <c r="B576" s="80"/>
      <c r="C576" s="83">
        <f>SUM(C577,C578,C579,C580)</f>
        <v>7100</v>
      </c>
      <c r="D576" s="83"/>
      <c r="E576" s="83"/>
      <c r="F576" s="83"/>
    </row>
    <row r="577" spans="1:6" s="45" customFormat="1" hidden="1" x14ac:dyDescent="0.25">
      <c r="A577" s="157" t="s">
        <v>215</v>
      </c>
      <c r="B577" s="80"/>
      <c r="C577" s="83"/>
      <c r="D577" s="83"/>
      <c r="E577" s="83"/>
      <c r="F577" s="83"/>
    </row>
    <row r="578" spans="1:6" s="45" customFormat="1" ht="17.25" hidden="1" customHeight="1" x14ac:dyDescent="0.25">
      <c r="A578" s="157" t="s">
        <v>216</v>
      </c>
      <c r="B578" s="80"/>
      <c r="C578" s="113">
        <v>1600</v>
      </c>
      <c r="D578" s="83"/>
      <c r="E578" s="83"/>
      <c r="F578" s="83"/>
    </row>
    <row r="579" spans="1:6" s="45" customFormat="1" ht="30" hidden="1" x14ac:dyDescent="0.25">
      <c r="A579" s="157" t="s">
        <v>217</v>
      </c>
      <c r="B579" s="80"/>
      <c r="C579" s="113"/>
      <c r="D579" s="83"/>
      <c r="E579" s="83"/>
      <c r="F579" s="83"/>
    </row>
    <row r="580" spans="1:6" s="45" customFormat="1" hidden="1" x14ac:dyDescent="0.25">
      <c r="A580" s="17" t="s">
        <v>218</v>
      </c>
      <c r="B580" s="80"/>
      <c r="C580" s="113">
        <v>5500</v>
      </c>
      <c r="D580" s="83"/>
      <c r="E580" s="83"/>
      <c r="F580" s="83"/>
    </row>
    <row r="581" spans="1:6" s="36" customFormat="1" hidden="1" x14ac:dyDescent="0.25">
      <c r="A581" s="25" t="s">
        <v>111</v>
      </c>
      <c r="B581" s="7"/>
      <c r="C581" s="113">
        <f>C582+C583</f>
        <v>11328.941176470587</v>
      </c>
      <c r="D581" s="113"/>
      <c r="E581" s="113"/>
      <c r="F581" s="113"/>
    </row>
    <row r="582" spans="1:6" s="36" customFormat="1" hidden="1" x14ac:dyDescent="0.25">
      <c r="A582" s="25" t="s">
        <v>298</v>
      </c>
      <c r="B582" s="103"/>
      <c r="C582" s="113">
        <v>8576</v>
      </c>
      <c r="D582" s="113"/>
      <c r="E582" s="113"/>
      <c r="F582" s="113"/>
    </row>
    <row r="583" spans="1:6" s="36" customFormat="1" hidden="1" x14ac:dyDescent="0.25">
      <c r="A583" s="25" t="s">
        <v>300</v>
      </c>
      <c r="B583" s="103"/>
      <c r="C583" s="142">
        <f>C584/8.5</f>
        <v>2752.9411764705883</v>
      </c>
      <c r="D583" s="113"/>
      <c r="E583" s="113"/>
      <c r="F583" s="113"/>
    </row>
    <row r="584" spans="1:6" s="45" customFormat="1" hidden="1" x14ac:dyDescent="0.25">
      <c r="A584" s="197" t="s">
        <v>299</v>
      </c>
      <c r="B584" s="154"/>
      <c r="C584" s="113">
        <v>23400</v>
      </c>
      <c r="D584" s="83"/>
      <c r="E584" s="83"/>
      <c r="F584" s="83"/>
    </row>
    <row r="585" spans="1:6" s="45" customFormat="1" ht="15.75" hidden="1" customHeight="1" x14ac:dyDescent="0.25">
      <c r="A585" s="18" t="s">
        <v>219</v>
      </c>
      <c r="B585" s="137"/>
      <c r="C585" s="80">
        <f>C576+ROUND(C582*3.2,0)+C584/3.9</f>
        <v>40543</v>
      </c>
      <c r="D585" s="86"/>
      <c r="E585" s="86"/>
      <c r="F585" s="86"/>
    </row>
    <row r="586" spans="1:6" s="45" customFormat="1" ht="15.75" hidden="1" customHeight="1" x14ac:dyDescent="0.25">
      <c r="A586" s="16" t="s">
        <v>144</v>
      </c>
      <c r="B586" s="7"/>
      <c r="C586" s="113"/>
      <c r="D586" s="86"/>
      <c r="E586" s="86"/>
      <c r="F586" s="86"/>
    </row>
    <row r="587" spans="1:6" s="45" customFormat="1" ht="15.75" hidden="1" customHeight="1" x14ac:dyDescent="0.25">
      <c r="A587" s="17" t="s">
        <v>113</v>
      </c>
      <c r="B587" s="7"/>
      <c r="C587" s="113">
        <f>SUM(C588,C589,C596,C602,C603,C604,C605)</f>
        <v>2298</v>
      </c>
      <c r="D587" s="86"/>
      <c r="E587" s="86"/>
      <c r="F587" s="86"/>
    </row>
    <row r="588" spans="1:6" s="45" customFormat="1" ht="15.75" hidden="1" customHeight="1" x14ac:dyDescent="0.25">
      <c r="A588" s="17" t="s">
        <v>215</v>
      </c>
      <c r="B588" s="7"/>
      <c r="C588" s="113"/>
      <c r="D588" s="86"/>
      <c r="E588" s="86"/>
      <c r="F588" s="86"/>
    </row>
    <row r="589" spans="1:6" s="45" customFormat="1" ht="15.75" hidden="1" customHeight="1" x14ac:dyDescent="0.25">
      <c r="A589" s="157" t="s">
        <v>220</v>
      </c>
      <c r="B589" s="7"/>
      <c r="C589" s="113">
        <f>C590+C591+C592+C594</f>
        <v>1898</v>
      </c>
      <c r="D589" s="86"/>
      <c r="E589" s="86"/>
      <c r="F589" s="86"/>
    </row>
    <row r="590" spans="1:6" s="45" customFormat="1" ht="19.5" hidden="1" customHeight="1" x14ac:dyDescent="0.25">
      <c r="A590" s="270" t="s">
        <v>221</v>
      </c>
      <c r="B590" s="7"/>
      <c r="C590" s="83">
        <v>1460</v>
      </c>
      <c r="D590" s="86"/>
      <c r="E590" s="86"/>
      <c r="F590" s="86"/>
    </row>
    <row r="591" spans="1:6" s="45" customFormat="1" ht="15.75" hidden="1" customHeight="1" x14ac:dyDescent="0.25">
      <c r="A591" s="270" t="s">
        <v>222</v>
      </c>
      <c r="B591" s="7"/>
      <c r="C591" s="83">
        <v>438</v>
      </c>
      <c r="D591" s="86"/>
      <c r="E591" s="86"/>
      <c r="F591" s="86"/>
    </row>
    <row r="592" spans="1:6" s="45" customFormat="1" ht="30.75" hidden="1" customHeight="1" x14ac:dyDescent="0.25">
      <c r="A592" s="270" t="s">
        <v>223</v>
      </c>
      <c r="B592" s="7"/>
      <c r="C592" s="83"/>
      <c r="D592" s="86"/>
      <c r="E592" s="86"/>
      <c r="F592" s="86"/>
    </row>
    <row r="593" spans="1:6" s="45" customFormat="1" hidden="1" x14ac:dyDescent="0.25">
      <c r="A593" s="270" t="s">
        <v>224</v>
      </c>
      <c r="B593" s="7"/>
      <c r="C593" s="83"/>
      <c r="D593" s="86"/>
      <c r="E593" s="86"/>
      <c r="F593" s="86"/>
    </row>
    <row r="594" spans="1:6" s="45" customFormat="1" ht="30" hidden="1" x14ac:dyDescent="0.25">
      <c r="A594" s="270" t="s">
        <v>225</v>
      </c>
      <c r="B594" s="7"/>
      <c r="C594" s="83"/>
      <c r="D594" s="86"/>
      <c r="E594" s="86"/>
      <c r="F594" s="86"/>
    </row>
    <row r="595" spans="1:6" s="45" customFormat="1" hidden="1" x14ac:dyDescent="0.25">
      <c r="A595" s="270" t="s">
        <v>224</v>
      </c>
      <c r="B595" s="7"/>
      <c r="C595" s="140"/>
      <c r="D595" s="86"/>
      <c r="E595" s="86"/>
      <c r="F595" s="86"/>
    </row>
    <row r="596" spans="1:6" s="45" customFormat="1" ht="30" hidden="1" customHeight="1" x14ac:dyDescent="0.25">
      <c r="A596" s="157" t="s">
        <v>226</v>
      </c>
      <c r="B596" s="7"/>
      <c r="C596" s="113">
        <f>SUM(C597,C598,C600)</f>
        <v>400</v>
      </c>
      <c r="D596" s="86"/>
      <c r="E596" s="86"/>
      <c r="F596" s="86"/>
    </row>
    <row r="597" spans="1:6" s="45" customFormat="1" ht="30" hidden="1" x14ac:dyDescent="0.25">
      <c r="A597" s="270" t="s">
        <v>227</v>
      </c>
      <c r="B597" s="7"/>
      <c r="C597" s="113">
        <v>400</v>
      </c>
      <c r="D597" s="86"/>
      <c r="E597" s="86"/>
      <c r="F597" s="86"/>
    </row>
    <row r="598" spans="1:6" s="45" customFormat="1" ht="45" hidden="1" x14ac:dyDescent="0.25">
      <c r="A598" s="270" t="s">
        <v>228</v>
      </c>
      <c r="B598" s="7"/>
      <c r="C598" s="135"/>
      <c r="D598" s="86"/>
      <c r="E598" s="86"/>
      <c r="F598" s="86"/>
    </row>
    <row r="599" spans="1:6" s="45" customFormat="1" hidden="1" x14ac:dyDescent="0.25">
      <c r="A599" s="270" t="s">
        <v>224</v>
      </c>
      <c r="B599" s="7"/>
      <c r="C599" s="135"/>
      <c r="D599" s="86"/>
      <c r="E599" s="86"/>
      <c r="F599" s="86"/>
    </row>
    <row r="600" spans="1:6" s="45" customFormat="1" ht="45" hidden="1" x14ac:dyDescent="0.25">
      <c r="A600" s="270" t="s">
        <v>229</v>
      </c>
      <c r="B600" s="7"/>
      <c r="C600" s="135"/>
      <c r="D600" s="86"/>
      <c r="E600" s="86"/>
      <c r="F600" s="86"/>
    </row>
    <row r="601" spans="1:6" s="45" customFormat="1" hidden="1" x14ac:dyDescent="0.25">
      <c r="A601" s="270" t="s">
        <v>224</v>
      </c>
      <c r="B601" s="7"/>
      <c r="C601" s="135"/>
      <c r="D601" s="86"/>
      <c r="E601" s="86"/>
      <c r="F601" s="86"/>
    </row>
    <row r="602" spans="1:6" s="45" customFormat="1" ht="31.5" hidden="1" customHeight="1" x14ac:dyDescent="0.25">
      <c r="A602" s="157" t="s">
        <v>230</v>
      </c>
      <c r="B602" s="7"/>
      <c r="C602" s="113"/>
      <c r="D602" s="86"/>
      <c r="E602" s="86"/>
      <c r="F602" s="86"/>
    </row>
    <row r="603" spans="1:6" s="45" customFormat="1" ht="30" hidden="1" x14ac:dyDescent="0.25">
      <c r="A603" s="17" t="s">
        <v>231</v>
      </c>
      <c r="B603" s="7"/>
      <c r="C603" s="113"/>
      <c r="D603" s="86"/>
      <c r="E603" s="86"/>
      <c r="F603" s="86"/>
    </row>
    <row r="604" spans="1:6" s="45" customFormat="1" ht="15.75" hidden="1" customHeight="1" x14ac:dyDescent="0.25">
      <c r="A604" s="157" t="s">
        <v>232</v>
      </c>
      <c r="B604" s="7"/>
      <c r="C604" s="113"/>
      <c r="D604" s="86"/>
      <c r="E604" s="86"/>
      <c r="F604" s="86"/>
    </row>
    <row r="605" spans="1:6" s="45" customFormat="1" ht="15.75" hidden="1" customHeight="1" x14ac:dyDescent="0.25">
      <c r="A605" s="17" t="s">
        <v>233</v>
      </c>
      <c r="B605" s="7"/>
      <c r="C605" s="113"/>
      <c r="D605" s="86"/>
      <c r="E605" s="86"/>
      <c r="F605" s="86"/>
    </row>
    <row r="606" spans="1:6" s="45" customFormat="1" hidden="1" x14ac:dyDescent="0.25">
      <c r="A606" s="25" t="s">
        <v>111</v>
      </c>
      <c r="B606" s="80"/>
      <c r="C606" s="83"/>
      <c r="D606" s="86"/>
      <c r="E606" s="86"/>
      <c r="F606" s="86"/>
    </row>
    <row r="607" spans="1:6" s="45" customFormat="1" hidden="1" x14ac:dyDescent="0.25">
      <c r="A607" s="197" t="s">
        <v>141</v>
      </c>
      <c r="B607" s="80"/>
      <c r="C607" s="140"/>
      <c r="D607" s="86"/>
      <c r="E607" s="86"/>
      <c r="F607" s="86"/>
    </row>
    <row r="608" spans="1:6" s="36" customFormat="1" ht="30" hidden="1" x14ac:dyDescent="0.25">
      <c r="A608" s="25" t="s">
        <v>112</v>
      </c>
      <c r="B608" s="7"/>
      <c r="C608" s="113">
        <v>800</v>
      </c>
      <c r="D608" s="113"/>
      <c r="E608" s="113"/>
      <c r="F608" s="113"/>
    </row>
    <row r="609" spans="1:6" s="45" customFormat="1" ht="15.75" hidden="1" customHeight="1" x14ac:dyDescent="0.25">
      <c r="A609" s="25" t="s">
        <v>234</v>
      </c>
      <c r="B609" s="7"/>
      <c r="C609" s="113"/>
      <c r="D609" s="86"/>
      <c r="E609" s="86"/>
      <c r="F609" s="86"/>
    </row>
    <row r="610" spans="1:6" s="45" customFormat="1" hidden="1" x14ac:dyDescent="0.25">
      <c r="A610" s="269" t="s">
        <v>235</v>
      </c>
      <c r="B610" s="7"/>
      <c r="C610" s="113"/>
      <c r="D610" s="86"/>
      <c r="E610" s="86"/>
      <c r="F610" s="86"/>
    </row>
    <row r="611" spans="1:6" s="45" customFormat="1" hidden="1" x14ac:dyDescent="0.25">
      <c r="A611" s="15" t="s">
        <v>143</v>
      </c>
      <c r="B611" s="7"/>
      <c r="C611" s="104">
        <f>C587+ROUND(C606*3.2,0)+C608</f>
        <v>3098</v>
      </c>
      <c r="D611" s="86"/>
      <c r="E611" s="86"/>
      <c r="F611" s="86"/>
    </row>
    <row r="612" spans="1:6" s="45" customFormat="1" hidden="1" x14ac:dyDescent="0.25">
      <c r="A612" s="311" t="s">
        <v>142</v>
      </c>
      <c r="B612" s="7"/>
      <c r="C612" s="104">
        <f>SUM(C585,C611)</f>
        <v>43641</v>
      </c>
      <c r="D612" s="86"/>
      <c r="E612" s="86"/>
      <c r="F612" s="86"/>
    </row>
    <row r="613" spans="1:6" s="36" customFormat="1" hidden="1" x14ac:dyDescent="0.25">
      <c r="A613" s="98" t="s">
        <v>7</v>
      </c>
      <c r="B613" s="172"/>
      <c r="C613" s="104"/>
      <c r="D613" s="104"/>
      <c r="E613" s="113"/>
      <c r="F613" s="113"/>
    </row>
    <row r="614" spans="1:6" s="36" customFormat="1" hidden="1" x14ac:dyDescent="0.25">
      <c r="A614" s="21" t="s">
        <v>20</v>
      </c>
      <c r="B614" s="172"/>
      <c r="C614" s="104"/>
      <c r="D614" s="209"/>
      <c r="E614" s="113"/>
      <c r="F614" s="113"/>
    </row>
    <row r="615" spans="1:6" s="36" customFormat="1" hidden="1" x14ac:dyDescent="0.25">
      <c r="A615" s="160" t="s">
        <v>37</v>
      </c>
      <c r="B615" s="65">
        <v>240</v>
      </c>
      <c r="C615" s="113">
        <v>310</v>
      </c>
      <c r="D615" s="56">
        <v>8</v>
      </c>
      <c r="E615" s="113">
        <f>ROUND(F615/B615,0)</f>
        <v>10</v>
      </c>
      <c r="F615" s="113">
        <f>ROUND(C615*D615,0)</f>
        <v>2480</v>
      </c>
    </row>
    <row r="616" spans="1:6" s="36" customFormat="1" hidden="1" x14ac:dyDescent="0.25">
      <c r="A616" s="168" t="s">
        <v>134</v>
      </c>
      <c r="B616" s="171"/>
      <c r="C616" s="123">
        <f t="shared" ref="C616" si="42">C615</f>
        <v>310</v>
      </c>
      <c r="D616" s="167">
        <f t="shared" ref="D616:F617" si="43">D615</f>
        <v>8</v>
      </c>
      <c r="E616" s="123">
        <f t="shared" si="43"/>
        <v>10</v>
      </c>
      <c r="F616" s="123">
        <f t="shared" si="43"/>
        <v>2480</v>
      </c>
    </row>
    <row r="617" spans="1:6" s="36" customFormat="1" ht="21" hidden="1" customHeight="1" x14ac:dyDescent="0.25">
      <c r="A617" s="23" t="s">
        <v>109</v>
      </c>
      <c r="B617" s="59"/>
      <c r="C617" s="104">
        <f t="shared" ref="C617" si="44">C616</f>
        <v>310</v>
      </c>
      <c r="D617" s="125">
        <f>F617/C617</f>
        <v>8</v>
      </c>
      <c r="E617" s="104">
        <f>E616</f>
        <v>10</v>
      </c>
      <c r="F617" s="104">
        <f t="shared" si="43"/>
        <v>2480</v>
      </c>
    </row>
    <row r="618" spans="1:6" s="36" customFormat="1" hidden="1" thickBot="1" x14ac:dyDescent="0.25">
      <c r="A618" s="114" t="s">
        <v>10</v>
      </c>
      <c r="B618" s="115"/>
      <c r="C618" s="115"/>
      <c r="D618" s="115"/>
      <c r="E618" s="115"/>
      <c r="F618" s="115"/>
    </row>
    <row r="619" spans="1:6" ht="36.75" hidden="1" customHeight="1" x14ac:dyDescent="0.25">
      <c r="A619" s="543" t="s">
        <v>169</v>
      </c>
      <c r="B619" s="544"/>
      <c r="C619" s="184">
        <f>C620+C622</f>
        <v>83069</v>
      </c>
      <c r="D619" s="54"/>
      <c r="E619" s="54"/>
      <c r="F619" s="54"/>
    </row>
    <row r="620" spans="1:6" ht="18" hidden="1" customHeight="1" x14ac:dyDescent="0.25">
      <c r="A620" s="205" t="s">
        <v>160</v>
      </c>
      <c r="B620" s="54"/>
      <c r="C620" s="184">
        <f>C621</f>
        <v>83000</v>
      </c>
      <c r="D620" s="54"/>
      <c r="E620" s="54"/>
      <c r="F620" s="54"/>
    </row>
    <row r="621" spans="1:6" ht="16.5" hidden="1" customHeight="1" x14ac:dyDescent="0.25">
      <c r="A621" s="206" t="s">
        <v>161</v>
      </c>
      <c r="B621" s="54"/>
      <c r="C621" s="54">
        <v>83000</v>
      </c>
      <c r="D621" s="54"/>
      <c r="E621" s="54"/>
      <c r="F621" s="54"/>
    </row>
    <row r="622" spans="1:6" ht="21" hidden="1" customHeight="1" x14ac:dyDescent="0.25">
      <c r="A622" s="205" t="s">
        <v>162</v>
      </c>
      <c r="B622" s="54"/>
      <c r="C622" s="184">
        <f>C623+C624</f>
        <v>69</v>
      </c>
      <c r="D622" s="54"/>
      <c r="E622" s="54"/>
      <c r="F622" s="54"/>
    </row>
    <row r="623" spans="1:6" ht="32.25" hidden="1" customHeight="1" x14ac:dyDescent="0.25">
      <c r="A623" s="206" t="s">
        <v>163</v>
      </c>
      <c r="B623" s="54"/>
      <c r="C623" s="54">
        <v>69</v>
      </c>
      <c r="D623" s="54"/>
      <c r="E623" s="54"/>
      <c r="F623" s="54"/>
    </row>
    <row r="624" spans="1:6" ht="21" hidden="1" customHeight="1" x14ac:dyDescent="0.25">
      <c r="A624" s="207" t="s">
        <v>164</v>
      </c>
      <c r="B624" s="54"/>
      <c r="C624" s="54"/>
      <c r="D624" s="54"/>
      <c r="E624" s="54"/>
      <c r="F624" s="54"/>
    </row>
    <row r="625" spans="1:6" ht="21" hidden="1" customHeight="1" thickBot="1" x14ac:dyDescent="0.3">
      <c r="A625" s="117" t="s">
        <v>10</v>
      </c>
      <c r="B625" s="117"/>
      <c r="C625" s="117"/>
      <c r="D625" s="117"/>
      <c r="E625" s="117"/>
      <c r="F625" s="117"/>
    </row>
    <row r="626" spans="1:6" s="36" customFormat="1" ht="29.25" hidden="1" customHeight="1" x14ac:dyDescent="0.25">
      <c r="A626" s="97" t="s">
        <v>205</v>
      </c>
      <c r="B626" s="58"/>
      <c r="C626" s="154"/>
      <c r="D626" s="113"/>
      <c r="E626" s="113"/>
      <c r="F626" s="113"/>
    </row>
    <row r="627" spans="1:6" s="36" customFormat="1" hidden="1" x14ac:dyDescent="0.25">
      <c r="A627" s="51" t="s">
        <v>4</v>
      </c>
      <c r="B627" s="58"/>
      <c r="C627" s="154"/>
      <c r="D627" s="113"/>
      <c r="E627" s="113"/>
      <c r="F627" s="113"/>
    </row>
    <row r="628" spans="1:6" s="36" customFormat="1" hidden="1" x14ac:dyDescent="0.25">
      <c r="A628" s="35" t="s">
        <v>194</v>
      </c>
      <c r="B628" s="55">
        <v>340</v>
      </c>
      <c r="C628" s="235" t="e">
        <f>#REF!+#REF!</f>
        <v>#REF!</v>
      </c>
      <c r="D628" s="56"/>
      <c r="E628" s="113" t="e">
        <f>ROUND(F628/B628,0)</f>
        <v>#REF!</v>
      </c>
      <c r="F628" s="113" t="e">
        <f>ROUND(C628*D628,0)</f>
        <v>#REF!</v>
      </c>
    </row>
    <row r="629" spans="1:6" s="36" customFormat="1" ht="14.25" hidden="1" x14ac:dyDescent="0.2">
      <c r="A629" s="40" t="s">
        <v>5</v>
      </c>
      <c r="B629" s="58"/>
      <c r="C629" s="104" t="e">
        <f t="shared" ref="C629:F629" si="45">C628</f>
        <v>#REF!</v>
      </c>
      <c r="D629" s="166">
        <f t="shared" si="45"/>
        <v>0</v>
      </c>
      <c r="E629" s="104" t="e">
        <f t="shared" si="45"/>
        <v>#REF!</v>
      </c>
      <c r="F629" s="104" t="e">
        <f t="shared" si="45"/>
        <v>#REF!</v>
      </c>
    </row>
    <row r="630" spans="1:6" s="36" customFormat="1" hidden="1" x14ac:dyDescent="0.25">
      <c r="A630" s="16" t="s">
        <v>174</v>
      </c>
      <c r="B630" s="58"/>
      <c r="C630" s="154"/>
      <c r="D630" s="113"/>
      <c r="E630" s="113"/>
      <c r="F630" s="113"/>
    </row>
    <row r="631" spans="1:6" s="36" customFormat="1" hidden="1" x14ac:dyDescent="0.25">
      <c r="A631" s="17" t="s">
        <v>113</v>
      </c>
      <c r="B631" s="154"/>
      <c r="C631" s="235" t="e">
        <f>#REF!+#REF!</f>
        <v>#REF!</v>
      </c>
      <c r="D631" s="113"/>
      <c r="E631" s="113"/>
      <c r="F631" s="113"/>
    </row>
    <row r="632" spans="1:6" s="36" customFormat="1" hidden="1" x14ac:dyDescent="0.25">
      <c r="A632" s="25" t="s">
        <v>111</v>
      </c>
      <c r="B632" s="7"/>
      <c r="C632" s="235" t="e">
        <f>#REF!+#REF!</f>
        <v>#REF!</v>
      </c>
      <c r="D632" s="113"/>
      <c r="E632" s="113"/>
      <c r="F632" s="113"/>
    </row>
    <row r="633" spans="1:6" s="36" customFormat="1" ht="30" hidden="1" x14ac:dyDescent="0.25">
      <c r="A633" s="25" t="s">
        <v>112</v>
      </c>
      <c r="B633" s="7"/>
      <c r="C633" s="235" t="e">
        <f>#REF!+#REF!</f>
        <v>#REF!</v>
      </c>
      <c r="D633" s="113"/>
      <c r="E633" s="113"/>
      <c r="F633" s="113"/>
    </row>
    <row r="634" spans="1:6" s="36" customFormat="1" hidden="1" x14ac:dyDescent="0.25">
      <c r="A634" s="198" t="s">
        <v>142</v>
      </c>
      <c r="B634" s="7"/>
      <c r="C634" s="104" t="e">
        <f>C631+ROUND(C632*3.2,0)+C633</f>
        <v>#REF!</v>
      </c>
      <c r="D634" s="113"/>
      <c r="E634" s="113"/>
      <c r="F634" s="113"/>
    </row>
    <row r="635" spans="1:6" s="36" customFormat="1" hidden="1" x14ac:dyDescent="0.25">
      <c r="A635" s="98" t="s">
        <v>7</v>
      </c>
      <c r="B635" s="172"/>
      <c r="C635" s="237"/>
      <c r="D635" s="104"/>
      <c r="E635" s="113"/>
      <c r="F635" s="113"/>
    </row>
    <row r="636" spans="1:6" s="36" customFormat="1" hidden="1" x14ac:dyDescent="0.25">
      <c r="A636" s="21" t="s">
        <v>132</v>
      </c>
      <c r="B636" s="172"/>
      <c r="C636" s="237"/>
      <c r="D636" s="155"/>
      <c r="E636" s="113"/>
      <c r="F636" s="113"/>
    </row>
    <row r="637" spans="1:6" s="36" customFormat="1" hidden="1" x14ac:dyDescent="0.25">
      <c r="A637" s="35" t="s">
        <v>194</v>
      </c>
      <c r="B637" s="65">
        <v>340</v>
      </c>
      <c r="C637" s="235" t="e">
        <f>#REF!+#REF!</f>
        <v>#REF!</v>
      </c>
      <c r="D637" s="13"/>
      <c r="E637" s="85"/>
      <c r="F637" s="113" t="e">
        <f>ROUND(C637*D637,0)</f>
        <v>#REF!</v>
      </c>
    </row>
    <row r="638" spans="1:6" s="36" customFormat="1" hidden="1" x14ac:dyDescent="0.25">
      <c r="A638" s="98" t="s">
        <v>9</v>
      </c>
      <c r="B638" s="172"/>
      <c r="C638" s="235" t="e">
        <f>#REF!+#REF!</f>
        <v>#REF!</v>
      </c>
      <c r="D638" s="130">
        <f t="shared" ref="D638:E638" si="46">D637</f>
        <v>0</v>
      </c>
      <c r="E638" s="138">
        <f t="shared" si="46"/>
        <v>0</v>
      </c>
      <c r="F638" s="138" t="e">
        <f t="shared" ref="F638" si="47">F637</f>
        <v>#REF!</v>
      </c>
    </row>
    <row r="639" spans="1:6" s="36" customFormat="1" hidden="1" x14ac:dyDescent="0.25">
      <c r="A639" s="21" t="s">
        <v>20</v>
      </c>
      <c r="B639" s="172"/>
      <c r="C639" s="237"/>
      <c r="D639" s="209"/>
      <c r="E639" s="113"/>
      <c r="F639" s="113"/>
    </row>
    <row r="640" spans="1:6" s="36" customFormat="1" hidden="1" x14ac:dyDescent="0.25">
      <c r="A640" s="35" t="s">
        <v>194</v>
      </c>
      <c r="B640" s="65">
        <v>300</v>
      </c>
      <c r="C640" s="235" t="e">
        <f>#REF!+#REF!</f>
        <v>#REF!</v>
      </c>
      <c r="D640" s="56"/>
      <c r="E640" s="113" t="e">
        <f>ROUND(F640/B640,0)</f>
        <v>#REF!</v>
      </c>
      <c r="F640" s="113" t="e">
        <f>ROUND(C640*D640,0)</f>
        <v>#REF!</v>
      </c>
    </row>
    <row r="641" spans="1:6" s="36" customFormat="1" hidden="1" x14ac:dyDescent="0.25">
      <c r="A641" s="168" t="s">
        <v>134</v>
      </c>
      <c r="B641" s="171"/>
      <c r="C641" s="123" t="e">
        <f>C640</f>
        <v>#REF!</v>
      </c>
      <c r="D641" s="167">
        <f t="shared" ref="D641:F641" si="48">D640</f>
        <v>0</v>
      </c>
      <c r="E641" s="123" t="e">
        <f t="shared" si="48"/>
        <v>#REF!</v>
      </c>
      <c r="F641" s="123" t="e">
        <f t="shared" si="48"/>
        <v>#REF!</v>
      </c>
    </row>
    <row r="642" spans="1:6" s="36" customFormat="1" ht="21" hidden="1" customHeight="1" x14ac:dyDescent="0.25">
      <c r="A642" s="23" t="s">
        <v>109</v>
      </c>
      <c r="B642" s="59"/>
      <c r="C642" s="104" t="e">
        <f>C641</f>
        <v>#REF!</v>
      </c>
      <c r="D642" s="166" t="e">
        <f>#REF!/#REF!</f>
        <v>#REF!</v>
      </c>
      <c r="E642" s="104" t="e">
        <f>E641</f>
        <v>#REF!</v>
      </c>
      <c r="F642" s="104" t="e">
        <f t="shared" ref="F642" si="49">F641</f>
        <v>#REF!</v>
      </c>
    </row>
    <row r="643" spans="1:6" s="36" customFormat="1" hidden="1" thickBot="1" x14ac:dyDescent="0.25">
      <c r="A643" s="114" t="s">
        <v>10</v>
      </c>
      <c r="B643" s="115"/>
      <c r="C643" s="115"/>
      <c r="D643" s="115"/>
      <c r="E643" s="115"/>
      <c r="F643" s="115"/>
    </row>
    <row r="644" spans="1:6" s="36" customFormat="1" ht="29.25" hidden="1" customHeight="1" x14ac:dyDescent="0.25">
      <c r="A644" s="97" t="s">
        <v>207</v>
      </c>
      <c r="B644" s="58"/>
      <c r="C644" s="154"/>
      <c r="D644" s="113"/>
      <c r="E644" s="113"/>
      <c r="F644" s="113"/>
    </row>
    <row r="645" spans="1:6" s="36" customFormat="1" hidden="1" x14ac:dyDescent="0.25">
      <c r="A645" s="51" t="s">
        <v>4</v>
      </c>
      <c r="B645" s="58"/>
      <c r="C645" s="154"/>
      <c r="D645" s="113"/>
      <c r="E645" s="113"/>
      <c r="F645" s="113"/>
    </row>
    <row r="646" spans="1:6" s="36" customFormat="1" hidden="1" x14ac:dyDescent="0.25">
      <c r="A646" s="35" t="s">
        <v>206</v>
      </c>
      <c r="B646" s="55">
        <v>350</v>
      </c>
      <c r="C646" s="235" t="e">
        <f>#REF!+#REF!</f>
        <v>#REF!</v>
      </c>
      <c r="D646" s="56"/>
      <c r="E646" s="113" t="e">
        <f>ROUND(F646/B646,0)</f>
        <v>#REF!</v>
      </c>
      <c r="F646" s="113" t="e">
        <f>ROUND(C646*D646,0)</f>
        <v>#REF!</v>
      </c>
    </row>
    <row r="647" spans="1:6" s="36" customFormat="1" ht="14.25" hidden="1" x14ac:dyDescent="0.2">
      <c r="A647" s="40" t="s">
        <v>5</v>
      </c>
      <c r="B647" s="58"/>
      <c r="C647" s="104" t="e">
        <f t="shared" ref="C647:F647" si="50">C646</f>
        <v>#REF!</v>
      </c>
      <c r="D647" s="166">
        <f t="shared" si="50"/>
        <v>0</v>
      </c>
      <c r="E647" s="104" t="e">
        <f t="shared" si="50"/>
        <v>#REF!</v>
      </c>
      <c r="F647" s="104" t="e">
        <f t="shared" si="50"/>
        <v>#REF!</v>
      </c>
    </row>
    <row r="648" spans="1:6" s="36" customFormat="1" hidden="1" x14ac:dyDescent="0.25">
      <c r="A648" s="35" t="s">
        <v>188</v>
      </c>
      <c r="B648" s="38">
        <v>350</v>
      </c>
      <c r="C648" s="142"/>
      <c r="D648" s="89"/>
      <c r="E648" s="113"/>
      <c r="F648" s="142"/>
    </row>
    <row r="649" spans="1:6" s="36" customFormat="1" ht="14.25" hidden="1" x14ac:dyDescent="0.2">
      <c r="A649" s="90" t="s">
        <v>189</v>
      </c>
      <c r="B649" s="41"/>
      <c r="C649" s="143" t="e">
        <f t="shared" ref="C649" si="51">C647+C648</f>
        <v>#REF!</v>
      </c>
      <c r="D649" s="125" t="e">
        <f>#REF!/#REF!</f>
        <v>#REF!</v>
      </c>
      <c r="E649" s="143" t="e">
        <f t="shared" ref="E649:F649" si="52">E647+E648</f>
        <v>#REF!</v>
      </c>
      <c r="F649" s="143" t="e">
        <f t="shared" si="52"/>
        <v>#REF!</v>
      </c>
    </row>
    <row r="650" spans="1:6" s="36" customFormat="1" hidden="1" x14ac:dyDescent="0.25">
      <c r="A650" s="16" t="s">
        <v>174</v>
      </c>
      <c r="B650" s="58"/>
      <c r="C650" s="154"/>
      <c r="D650" s="113"/>
      <c r="E650" s="113"/>
      <c r="F650" s="113"/>
    </row>
    <row r="651" spans="1:6" s="36" customFormat="1" hidden="1" x14ac:dyDescent="0.25">
      <c r="A651" s="17" t="s">
        <v>113</v>
      </c>
      <c r="B651" s="154"/>
      <c r="C651" s="235" t="e">
        <f>#REF!+#REF!</f>
        <v>#REF!</v>
      </c>
      <c r="D651" s="113"/>
      <c r="E651" s="113"/>
      <c r="F651" s="113"/>
    </row>
    <row r="652" spans="1:6" s="36" customFormat="1" hidden="1" x14ac:dyDescent="0.25">
      <c r="A652" s="25" t="s">
        <v>111</v>
      </c>
      <c r="B652" s="7"/>
      <c r="C652" s="235" t="e">
        <f>#REF!+#REF!</f>
        <v>#REF!</v>
      </c>
      <c r="D652" s="113"/>
      <c r="E652" s="113"/>
      <c r="F652" s="113"/>
    </row>
    <row r="653" spans="1:6" s="36" customFormat="1" ht="30" hidden="1" x14ac:dyDescent="0.25">
      <c r="A653" s="25" t="s">
        <v>112</v>
      </c>
      <c r="B653" s="7"/>
      <c r="C653" s="235" t="e">
        <f>#REF!+#REF!</f>
        <v>#REF!</v>
      </c>
      <c r="D653" s="113"/>
      <c r="E653" s="113"/>
      <c r="F653" s="113"/>
    </row>
    <row r="654" spans="1:6" s="36" customFormat="1" hidden="1" x14ac:dyDescent="0.25">
      <c r="A654" s="198" t="s">
        <v>142</v>
      </c>
      <c r="B654" s="7"/>
      <c r="C654" s="104" t="e">
        <f>C651+ROUND(C652*3.2,0)+C653</f>
        <v>#REF!</v>
      </c>
      <c r="D654" s="113"/>
      <c r="E654" s="113"/>
      <c r="F654" s="113"/>
    </row>
    <row r="655" spans="1:6" s="36" customFormat="1" hidden="1" x14ac:dyDescent="0.25">
      <c r="A655" s="98" t="s">
        <v>7</v>
      </c>
      <c r="B655" s="172"/>
      <c r="C655" s="237"/>
      <c r="D655" s="104"/>
      <c r="E655" s="113"/>
      <c r="F655" s="113"/>
    </row>
    <row r="656" spans="1:6" s="36" customFormat="1" hidden="1" x14ac:dyDescent="0.25">
      <c r="A656" s="21" t="s">
        <v>132</v>
      </c>
      <c r="B656" s="172"/>
      <c r="C656" s="237"/>
      <c r="D656" s="155"/>
      <c r="E656" s="113"/>
      <c r="F656" s="113"/>
    </row>
    <row r="657" spans="1:6" s="36" customFormat="1" hidden="1" x14ac:dyDescent="0.25">
      <c r="A657" s="35" t="s">
        <v>206</v>
      </c>
      <c r="B657" s="65">
        <v>300</v>
      </c>
      <c r="C657" s="235" t="e">
        <f>#REF!+#REF!</f>
        <v>#REF!</v>
      </c>
      <c r="D657" s="13"/>
      <c r="E657" s="85"/>
      <c r="F657" s="113" t="e">
        <f>ROUND(C657*D657,0)</f>
        <v>#REF!</v>
      </c>
    </row>
    <row r="658" spans="1:6" s="36" customFormat="1" hidden="1" x14ac:dyDescent="0.25">
      <c r="A658" s="98" t="s">
        <v>9</v>
      </c>
      <c r="B658" s="172"/>
      <c r="C658" s="235" t="e">
        <f>#REF!+#REF!</f>
        <v>#REF!</v>
      </c>
      <c r="D658" s="130">
        <f t="shared" ref="D658" si="53">D657</f>
        <v>0</v>
      </c>
      <c r="E658" s="138">
        <f t="shared" ref="E658" si="54">E657</f>
        <v>0</v>
      </c>
      <c r="F658" s="138" t="e">
        <f t="shared" ref="F658" si="55">F657</f>
        <v>#REF!</v>
      </c>
    </row>
    <row r="659" spans="1:6" s="36" customFormat="1" hidden="1" x14ac:dyDescent="0.25">
      <c r="A659" s="21" t="s">
        <v>20</v>
      </c>
      <c r="B659" s="172"/>
      <c r="C659" s="237"/>
      <c r="D659" s="209"/>
      <c r="E659" s="113"/>
      <c r="F659" s="113"/>
    </row>
    <row r="660" spans="1:6" s="36" customFormat="1" hidden="1" x14ac:dyDescent="0.25">
      <c r="A660" s="35" t="s">
        <v>206</v>
      </c>
      <c r="B660" s="65">
        <v>240</v>
      </c>
      <c r="C660" s="235" t="e">
        <f>#REF!+#REF!</f>
        <v>#REF!</v>
      </c>
      <c r="D660" s="56"/>
      <c r="E660" s="113" t="e">
        <f>ROUND(F660/B660,0)</f>
        <v>#REF!</v>
      </c>
      <c r="F660" s="113" t="e">
        <f>ROUND(C660*D660,0)</f>
        <v>#REF!</v>
      </c>
    </row>
    <row r="661" spans="1:6" s="36" customFormat="1" hidden="1" x14ac:dyDescent="0.25">
      <c r="A661" s="168" t="s">
        <v>134</v>
      </c>
      <c r="B661" s="171"/>
      <c r="C661" s="123" t="e">
        <f>C660</f>
        <v>#REF!</v>
      </c>
      <c r="D661" s="167">
        <f t="shared" ref="D661:F661" si="56">D660</f>
        <v>0</v>
      </c>
      <c r="E661" s="123" t="e">
        <f t="shared" si="56"/>
        <v>#REF!</v>
      </c>
      <c r="F661" s="123" t="e">
        <f t="shared" si="56"/>
        <v>#REF!</v>
      </c>
    </row>
    <row r="662" spans="1:6" s="36" customFormat="1" ht="21" hidden="1" customHeight="1" x14ac:dyDescent="0.25">
      <c r="A662" s="23" t="s">
        <v>109</v>
      </c>
      <c r="B662" s="59"/>
      <c r="C662" s="104" t="e">
        <f t="shared" ref="C662" si="57">C658+C661</f>
        <v>#REF!</v>
      </c>
      <c r="D662" s="104" t="e">
        <f>#REF!/#REF!</f>
        <v>#REF!</v>
      </c>
      <c r="E662" s="104" t="e">
        <f>E658+E661</f>
        <v>#REF!</v>
      </c>
      <c r="F662" s="104" t="e">
        <f t="shared" ref="F662" si="58">F658+F661</f>
        <v>#REF!</v>
      </c>
    </row>
    <row r="663" spans="1:6" s="36" customFormat="1" hidden="1" thickBot="1" x14ac:dyDescent="0.25">
      <c r="A663" s="114" t="s">
        <v>10</v>
      </c>
      <c r="B663" s="115"/>
      <c r="C663" s="115"/>
      <c r="D663" s="115"/>
      <c r="E663" s="115"/>
      <c r="F663" s="115"/>
    </row>
    <row r="664" spans="1:6" s="36" customFormat="1" ht="29.25" hidden="1" customHeight="1" x14ac:dyDescent="0.25">
      <c r="A664" s="97" t="s">
        <v>208</v>
      </c>
      <c r="B664" s="58"/>
      <c r="C664" s="154"/>
      <c r="D664" s="113"/>
      <c r="E664" s="113"/>
      <c r="F664" s="113"/>
    </row>
    <row r="665" spans="1:6" s="36" customFormat="1" hidden="1" x14ac:dyDescent="0.25">
      <c r="A665" s="51" t="s">
        <v>4</v>
      </c>
      <c r="B665" s="58"/>
      <c r="C665" s="154"/>
      <c r="D665" s="113"/>
      <c r="E665" s="113"/>
      <c r="F665" s="113"/>
    </row>
    <row r="666" spans="1:6" s="36" customFormat="1" hidden="1" x14ac:dyDescent="0.25">
      <c r="A666" s="35" t="s">
        <v>192</v>
      </c>
      <c r="B666" s="55">
        <v>340</v>
      </c>
      <c r="C666" s="235" t="e">
        <f>#REF!+#REF!</f>
        <v>#REF!</v>
      </c>
      <c r="D666" s="56"/>
      <c r="E666" s="113" t="e">
        <f>ROUND(F666/B666,0)</f>
        <v>#REF!</v>
      </c>
      <c r="F666" s="113" t="e">
        <f>ROUND(C666*D666,0)</f>
        <v>#REF!</v>
      </c>
    </row>
    <row r="667" spans="1:6" s="36" customFormat="1" ht="14.25" hidden="1" x14ac:dyDescent="0.2">
      <c r="A667" s="40" t="s">
        <v>5</v>
      </c>
      <c r="B667" s="58"/>
      <c r="C667" s="104" t="e">
        <f t="shared" ref="C667:E667" si="59">C666</f>
        <v>#REF!</v>
      </c>
      <c r="D667" s="166">
        <f t="shared" si="59"/>
        <v>0</v>
      </c>
      <c r="E667" s="104" t="e">
        <f t="shared" si="59"/>
        <v>#REF!</v>
      </c>
      <c r="F667" s="104" t="e">
        <f t="shared" ref="F667" si="60">F666</f>
        <v>#REF!</v>
      </c>
    </row>
    <row r="668" spans="1:6" s="36" customFormat="1" hidden="1" x14ac:dyDescent="0.25">
      <c r="A668" s="16" t="s">
        <v>174</v>
      </c>
      <c r="B668" s="58"/>
      <c r="C668" s="154"/>
      <c r="D668" s="113"/>
      <c r="E668" s="113"/>
      <c r="F668" s="113"/>
    </row>
    <row r="669" spans="1:6" s="36" customFormat="1" hidden="1" x14ac:dyDescent="0.25">
      <c r="A669" s="17" t="s">
        <v>113</v>
      </c>
      <c r="B669" s="154"/>
      <c r="C669" s="235" t="e">
        <f>#REF!+#REF!</f>
        <v>#REF!</v>
      </c>
      <c r="D669" s="113"/>
      <c r="E669" s="113"/>
      <c r="F669" s="113"/>
    </row>
    <row r="670" spans="1:6" s="36" customFormat="1" hidden="1" x14ac:dyDescent="0.25">
      <c r="A670" s="25" t="s">
        <v>111</v>
      </c>
      <c r="B670" s="7"/>
      <c r="C670" s="235" t="e">
        <f>#REF!+#REF!</f>
        <v>#REF!</v>
      </c>
      <c r="D670" s="113"/>
      <c r="E670" s="113"/>
      <c r="F670" s="113"/>
    </row>
    <row r="671" spans="1:6" s="36" customFormat="1" ht="30" hidden="1" x14ac:dyDescent="0.25">
      <c r="A671" s="25" t="s">
        <v>112</v>
      </c>
      <c r="B671" s="7"/>
      <c r="C671" s="235" t="e">
        <f>#REF!+#REF!</f>
        <v>#REF!</v>
      </c>
      <c r="D671" s="113"/>
      <c r="E671" s="113"/>
      <c r="F671" s="113"/>
    </row>
    <row r="672" spans="1:6" s="36" customFormat="1" hidden="1" x14ac:dyDescent="0.25">
      <c r="A672" s="198" t="s">
        <v>142</v>
      </c>
      <c r="B672" s="7"/>
      <c r="C672" s="104" t="e">
        <f>C669+ROUND(C670*3.2,0)+C671</f>
        <v>#REF!</v>
      </c>
      <c r="D672" s="113"/>
      <c r="E672" s="113"/>
      <c r="F672" s="113"/>
    </row>
    <row r="673" spans="1:71" s="36" customFormat="1" hidden="1" thickBot="1" x14ac:dyDescent="0.25">
      <c r="A673" s="114" t="s">
        <v>10</v>
      </c>
      <c r="B673" s="115"/>
      <c r="C673" s="115"/>
      <c r="D673" s="115"/>
      <c r="E673" s="115"/>
      <c r="F673" s="115"/>
    </row>
    <row r="674" spans="1:71" s="4" customFormat="1" ht="33" hidden="1" customHeight="1" x14ac:dyDescent="0.25">
      <c r="A674" s="386" t="s">
        <v>209</v>
      </c>
      <c r="B674" s="112"/>
      <c r="C674" s="112"/>
      <c r="D674" s="112"/>
      <c r="E674" s="112"/>
      <c r="F674" s="112"/>
    </row>
    <row r="675" spans="1:71" s="4" customFormat="1" hidden="1" x14ac:dyDescent="0.25">
      <c r="A675" s="10" t="s">
        <v>4</v>
      </c>
      <c r="B675" s="28"/>
      <c r="C675" s="28"/>
      <c r="D675" s="28"/>
      <c r="E675" s="28"/>
      <c r="F675" s="28"/>
    </row>
    <row r="676" spans="1:71" s="4" customFormat="1" ht="30" hidden="1" x14ac:dyDescent="0.25">
      <c r="A676" s="57" t="s">
        <v>204</v>
      </c>
      <c r="B676" s="39">
        <v>320</v>
      </c>
      <c r="C676" s="250" t="e">
        <f>#REF!+#REF!</f>
        <v>#REF!</v>
      </c>
      <c r="D676" s="164"/>
      <c r="E676" s="38" t="e">
        <f>ROUND(F676/B676,0)</f>
        <v>#REF!</v>
      </c>
      <c r="F676" s="113" t="e">
        <f>ROUND(C676*D676,0)</f>
        <v>#REF!</v>
      </c>
    </row>
    <row r="677" spans="1:71" s="4" customFormat="1" hidden="1" x14ac:dyDescent="0.25">
      <c r="A677" s="40" t="s">
        <v>5</v>
      </c>
      <c r="B677" s="286">
        <v>320</v>
      </c>
      <c r="C677" s="12" t="e">
        <f>C676</f>
        <v>#REF!</v>
      </c>
      <c r="D677" s="364">
        <f t="shared" ref="D677:F677" si="61">D676</f>
        <v>0</v>
      </c>
      <c r="E677" s="12" t="e">
        <f t="shared" si="61"/>
        <v>#REF!</v>
      </c>
      <c r="F677" s="12" t="e">
        <f t="shared" si="61"/>
        <v>#REF!</v>
      </c>
    </row>
    <row r="678" spans="1:71" s="4" customFormat="1" ht="15.75" hidden="1" thickBot="1" x14ac:dyDescent="0.3">
      <c r="A678" s="117" t="s">
        <v>10</v>
      </c>
      <c r="B678" s="117"/>
      <c r="C678" s="117"/>
      <c r="D678" s="117"/>
      <c r="E678" s="117"/>
      <c r="F678" s="117"/>
    </row>
    <row r="679" spans="1:71" ht="26.25" hidden="1" customHeight="1" x14ac:dyDescent="0.25">
      <c r="A679" s="97" t="s">
        <v>210</v>
      </c>
      <c r="B679" s="58"/>
      <c r="C679" s="154"/>
      <c r="D679" s="113"/>
      <c r="E679" s="113"/>
      <c r="F679" s="113"/>
      <c r="G679" s="36"/>
      <c r="H679" s="36"/>
      <c r="I679" s="36"/>
      <c r="J679" s="36"/>
      <c r="K679" s="36"/>
      <c r="L679" s="36"/>
      <c r="M679" s="36"/>
      <c r="N679" s="36"/>
      <c r="O679" s="36"/>
      <c r="P679" s="36"/>
      <c r="Q679" s="36"/>
      <c r="R679" s="36"/>
      <c r="S679" s="36"/>
      <c r="T679" s="36"/>
      <c r="U679" s="36"/>
      <c r="V679" s="36"/>
      <c r="W679" s="36"/>
      <c r="X679" s="36"/>
      <c r="Y679" s="36"/>
      <c r="Z679" s="36"/>
      <c r="AA679" s="36"/>
      <c r="AB679" s="36"/>
      <c r="AC679" s="36"/>
      <c r="AD679" s="36"/>
      <c r="AE679" s="36"/>
      <c r="AF679" s="36"/>
      <c r="AG679" s="36"/>
      <c r="AH679" s="36"/>
      <c r="AI679" s="36"/>
      <c r="AJ679" s="36"/>
      <c r="AK679" s="36"/>
      <c r="AL679" s="36"/>
      <c r="AM679" s="36"/>
      <c r="AN679" s="36"/>
      <c r="AO679" s="36"/>
      <c r="AP679" s="36"/>
      <c r="AQ679" s="36"/>
      <c r="AR679" s="36"/>
      <c r="AS679" s="36"/>
      <c r="AT679" s="36"/>
      <c r="AU679" s="36"/>
      <c r="AV679" s="36"/>
      <c r="AW679" s="36"/>
      <c r="AX679" s="36"/>
      <c r="AY679" s="36"/>
      <c r="AZ679" s="36"/>
      <c r="BA679" s="36"/>
      <c r="BB679" s="36"/>
      <c r="BC679" s="36"/>
      <c r="BD679" s="36"/>
      <c r="BE679" s="36"/>
      <c r="BF679" s="36"/>
      <c r="BG679" s="36"/>
      <c r="BH679" s="36"/>
      <c r="BI679" s="36"/>
      <c r="BJ679" s="36"/>
      <c r="BK679" s="36"/>
      <c r="BL679" s="36"/>
      <c r="BM679" s="36"/>
      <c r="BN679" s="36"/>
      <c r="BO679" s="36"/>
      <c r="BP679" s="36"/>
      <c r="BQ679" s="36"/>
      <c r="BR679" s="36"/>
      <c r="BS679" s="36"/>
    </row>
    <row r="680" spans="1:71" hidden="1" x14ac:dyDescent="0.25">
      <c r="A680" s="16" t="s">
        <v>174</v>
      </c>
      <c r="B680" s="7"/>
      <c r="C680" s="103"/>
      <c r="D680" s="113"/>
      <c r="E680" s="113"/>
      <c r="F680" s="113"/>
      <c r="G680" s="36"/>
      <c r="H680" s="36"/>
      <c r="I680" s="36"/>
      <c r="J680" s="36"/>
      <c r="K680" s="36"/>
      <c r="L680" s="36"/>
      <c r="M680" s="36"/>
      <c r="N680" s="36"/>
      <c r="O680" s="36"/>
      <c r="P680" s="36"/>
      <c r="Q680" s="36"/>
      <c r="R680" s="36"/>
      <c r="S680" s="36"/>
      <c r="T680" s="36"/>
      <c r="U680" s="36"/>
      <c r="V680" s="36"/>
      <c r="W680" s="36"/>
      <c r="X680" s="36"/>
      <c r="Y680" s="36"/>
      <c r="Z680" s="36"/>
      <c r="AA680" s="36"/>
      <c r="AB680" s="36"/>
      <c r="AC680" s="36"/>
      <c r="AD680" s="36"/>
      <c r="AE680" s="36"/>
      <c r="AF680" s="36"/>
      <c r="AG680" s="36"/>
      <c r="AH680" s="36"/>
      <c r="AI680" s="36"/>
      <c r="AJ680" s="36"/>
      <c r="AK680" s="36"/>
      <c r="AL680" s="36"/>
      <c r="AM680" s="36"/>
      <c r="AN680" s="36"/>
      <c r="AO680" s="36"/>
      <c r="AP680" s="36"/>
      <c r="AQ680" s="36"/>
      <c r="AR680" s="36"/>
      <c r="AS680" s="36"/>
      <c r="AT680" s="36"/>
      <c r="AU680" s="36"/>
      <c r="AV680" s="36"/>
      <c r="AW680" s="36"/>
      <c r="AX680" s="36"/>
      <c r="AY680" s="36"/>
      <c r="AZ680" s="36"/>
      <c r="BA680" s="36"/>
      <c r="BB680" s="36"/>
      <c r="BC680" s="36"/>
      <c r="BD680" s="36"/>
      <c r="BE680" s="36"/>
      <c r="BF680" s="36"/>
      <c r="BG680" s="36"/>
      <c r="BH680" s="36"/>
      <c r="BI680" s="36"/>
      <c r="BJ680" s="36"/>
      <c r="BK680" s="36"/>
      <c r="BL680" s="36"/>
      <c r="BM680" s="36"/>
      <c r="BN680" s="36"/>
      <c r="BO680" s="36"/>
      <c r="BP680" s="36"/>
      <c r="BQ680" s="36"/>
      <c r="BR680" s="36"/>
      <c r="BS680" s="36"/>
    </row>
    <row r="681" spans="1:71" hidden="1" x14ac:dyDescent="0.25">
      <c r="A681" s="17" t="s">
        <v>113</v>
      </c>
      <c r="B681" s="7"/>
      <c r="C681" s="235" t="e">
        <f>#REF!+#REF!</f>
        <v>#REF!</v>
      </c>
      <c r="D681" s="113"/>
      <c r="E681" s="113"/>
      <c r="F681" s="113"/>
      <c r="G681" s="36"/>
      <c r="H681" s="36"/>
      <c r="I681" s="36"/>
      <c r="J681" s="36"/>
      <c r="K681" s="36"/>
      <c r="L681" s="36"/>
      <c r="M681" s="36"/>
      <c r="N681" s="36"/>
      <c r="O681" s="36"/>
      <c r="P681" s="36"/>
      <c r="Q681" s="36"/>
      <c r="R681" s="36"/>
      <c r="S681" s="36"/>
      <c r="T681" s="36"/>
      <c r="U681" s="36"/>
      <c r="V681" s="36"/>
      <c r="W681" s="36"/>
      <c r="X681" s="36"/>
      <c r="Y681" s="36"/>
      <c r="Z681" s="36"/>
      <c r="AA681" s="36"/>
      <c r="AB681" s="36"/>
      <c r="AC681" s="36"/>
      <c r="AD681" s="36"/>
      <c r="AE681" s="36"/>
      <c r="AF681" s="36"/>
      <c r="AG681" s="36"/>
      <c r="AH681" s="36"/>
      <c r="AI681" s="36"/>
      <c r="AJ681" s="36"/>
      <c r="AK681" s="36"/>
      <c r="AL681" s="36"/>
      <c r="AM681" s="36"/>
      <c r="AN681" s="36"/>
      <c r="AO681" s="36"/>
      <c r="AP681" s="36"/>
      <c r="AQ681" s="36"/>
      <c r="AR681" s="36"/>
      <c r="AS681" s="36"/>
      <c r="AT681" s="36"/>
      <c r="AU681" s="36"/>
      <c r="AV681" s="36"/>
      <c r="AW681" s="36"/>
      <c r="AX681" s="36"/>
      <c r="AY681" s="36"/>
      <c r="AZ681" s="36"/>
      <c r="BA681" s="36"/>
      <c r="BB681" s="36"/>
      <c r="BC681" s="36"/>
      <c r="BD681" s="36"/>
      <c r="BE681" s="36"/>
      <c r="BF681" s="36"/>
      <c r="BG681" s="36"/>
      <c r="BH681" s="36"/>
      <c r="BI681" s="36"/>
      <c r="BJ681" s="36"/>
      <c r="BK681" s="36"/>
      <c r="BL681" s="36"/>
      <c r="BM681" s="36"/>
      <c r="BN681" s="36"/>
      <c r="BO681" s="36"/>
      <c r="BP681" s="36"/>
      <c r="BQ681" s="36"/>
      <c r="BR681" s="36"/>
      <c r="BS681" s="36"/>
    </row>
    <row r="682" spans="1:71" hidden="1" x14ac:dyDescent="0.25">
      <c r="A682" s="25" t="s">
        <v>111</v>
      </c>
      <c r="B682" s="7"/>
      <c r="C682" s="235" t="e">
        <f>#REF!+#REF!</f>
        <v>#REF!</v>
      </c>
      <c r="D682" s="113"/>
      <c r="E682" s="113"/>
      <c r="F682" s="113"/>
      <c r="G682" s="36"/>
      <c r="H682" s="36"/>
      <c r="I682" s="36"/>
      <c r="J682" s="36"/>
      <c r="K682" s="36"/>
      <c r="L682" s="36"/>
      <c r="M682" s="36"/>
      <c r="N682" s="36"/>
      <c r="O682" s="36"/>
      <c r="P682" s="36"/>
      <c r="Q682" s="36"/>
      <c r="R682" s="36"/>
      <c r="S682" s="36"/>
      <c r="T682" s="36"/>
      <c r="U682" s="36"/>
      <c r="V682" s="36"/>
      <c r="W682" s="36"/>
      <c r="X682" s="36"/>
      <c r="Y682" s="36"/>
      <c r="Z682" s="36"/>
      <c r="AA682" s="36"/>
      <c r="AB682" s="36"/>
      <c r="AC682" s="36"/>
      <c r="AD682" s="36"/>
      <c r="AE682" s="36"/>
      <c r="AF682" s="36"/>
      <c r="AG682" s="36"/>
      <c r="AH682" s="36"/>
      <c r="AI682" s="36"/>
      <c r="AJ682" s="36"/>
      <c r="AK682" s="36"/>
      <c r="AL682" s="36"/>
      <c r="AM682" s="36"/>
      <c r="AN682" s="36"/>
      <c r="AO682" s="36"/>
      <c r="AP682" s="36"/>
      <c r="AQ682" s="36"/>
      <c r="AR682" s="36"/>
      <c r="AS682" s="36"/>
      <c r="AT682" s="36"/>
      <c r="AU682" s="36"/>
      <c r="AV682" s="36"/>
      <c r="AW682" s="36"/>
      <c r="AX682" s="36"/>
      <c r="AY682" s="36"/>
      <c r="AZ682" s="36"/>
      <c r="BA682" s="36"/>
      <c r="BB682" s="36"/>
      <c r="BC682" s="36"/>
      <c r="BD682" s="36"/>
      <c r="BE682" s="36"/>
      <c r="BF682" s="36"/>
      <c r="BG682" s="36"/>
      <c r="BH682" s="36"/>
      <c r="BI682" s="36"/>
      <c r="BJ682" s="36"/>
      <c r="BK682" s="36"/>
      <c r="BL682" s="36"/>
      <c r="BM682" s="36"/>
      <c r="BN682" s="36"/>
      <c r="BO682" s="36"/>
      <c r="BP682" s="36"/>
      <c r="BQ682" s="36"/>
      <c r="BR682" s="36"/>
      <c r="BS682" s="36"/>
    </row>
    <row r="683" spans="1:71" ht="30" hidden="1" x14ac:dyDescent="0.25">
      <c r="A683" s="25" t="s">
        <v>112</v>
      </c>
      <c r="B683" s="7"/>
      <c r="C683" s="235" t="e">
        <f>#REF!+#REF!</f>
        <v>#REF!</v>
      </c>
      <c r="D683" s="113"/>
      <c r="E683" s="113"/>
      <c r="F683" s="113"/>
      <c r="G683" s="36"/>
      <c r="H683" s="36"/>
      <c r="I683" s="36"/>
      <c r="J683" s="36"/>
      <c r="K683" s="36"/>
      <c r="L683" s="36"/>
      <c r="M683" s="36"/>
      <c r="N683" s="36"/>
      <c r="O683" s="36"/>
      <c r="P683" s="36"/>
      <c r="Q683" s="36"/>
      <c r="R683" s="36"/>
      <c r="S683" s="36"/>
      <c r="T683" s="36"/>
      <c r="U683" s="36"/>
      <c r="V683" s="36"/>
      <c r="W683" s="36"/>
      <c r="X683" s="36"/>
      <c r="Y683" s="36"/>
      <c r="Z683" s="36"/>
      <c r="AA683" s="36"/>
      <c r="AB683" s="36"/>
      <c r="AC683" s="36"/>
      <c r="AD683" s="36"/>
      <c r="AE683" s="36"/>
      <c r="AF683" s="36"/>
      <c r="AG683" s="36"/>
      <c r="AH683" s="36"/>
      <c r="AI683" s="36"/>
      <c r="AJ683" s="36"/>
      <c r="AK683" s="36"/>
      <c r="AL683" s="36"/>
      <c r="AM683" s="36"/>
      <c r="AN683" s="36"/>
      <c r="AO683" s="36"/>
      <c r="AP683" s="36"/>
      <c r="AQ683" s="36"/>
      <c r="AR683" s="36"/>
      <c r="AS683" s="36"/>
      <c r="AT683" s="36"/>
      <c r="AU683" s="36"/>
      <c r="AV683" s="36"/>
      <c r="AW683" s="36"/>
      <c r="AX683" s="36"/>
      <c r="AY683" s="36"/>
      <c r="AZ683" s="36"/>
      <c r="BA683" s="36"/>
      <c r="BB683" s="36"/>
      <c r="BC683" s="36"/>
      <c r="BD683" s="36"/>
      <c r="BE683" s="36"/>
      <c r="BF683" s="36"/>
      <c r="BG683" s="36"/>
      <c r="BH683" s="36"/>
      <c r="BI683" s="36"/>
      <c r="BJ683" s="36"/>
      <c r="BK683" s="36"/>
      <c r="BL683" s="36"/>
      <c r="BM683" s="36"/>
      <c r="BN683" s="36"/>
      <c r="BO683" s="36"/>
      <c r="BP683" s="36"/>
      <c r="BQ683" s="36"/>
      <c r="BR683" s="36"/>
      <c r="BS683" s="36"/>
    </row>
    <row r="684" spans="1:71" hidden="1" x14ac:dyDescent="0.25">
      <c r="A684" s="198" t="s">
        <v>142</v>
      </c>
      <c r="B684" s="7"/>
      <c r="C684" s="104" t="e">
        <f>C681+ROUND(C682*3.2,0)+C683</f>
        <v>#REF!</v>
      </c>
      <c r="D684" s="113"/>
      <c r="E684" s="113"/>
      <c r="F684" s="113"/>
      <c r="G684" s="36"/>
      <c r="H684" s="36"/>
      <c r="I684" s="36"/>
      <c r="J684" s="36"/>
      <c r="K684" s="36"/>
      <c r="L684" s="36"/>
      <c r="M684" s="36"/>
      <c r="N684" s="36"/>
      <c r="O684" s="36"/>
      <c r="P684" s="36"/>
      <c r="Q684" s="36"/>
      <c r="R684" s="36"/>
      <c r="S684" s="36"/>
      <c r="T684" s="36"/>
      <c r="U684" s="36"/>
      <c r="V684" s="36"/>
      <c r="W684" s="36"/>
      <c r="X684" s="36"/>
      <c r="Y684" s="36"/>
      <c r="Z684" s="36"/>
      <c r="AA684" s="36"/>
      <c r="AB684" s="36"/>
      <c r="AC684" s="36"/>
      <c r="AD684" s="36"/>
      <c r="AE684" s="36"/>
      <c r="AF684" s="36"/>
      <c r="AG684" s="36"/>
      <c r="AH684" s="36"/>
      <c r="AI684" s="36"/>
      <c r="AJ684" s="36"/>
      <c r="AK684" s="36"/>
      <c r="AL684" s="36"/>
      <c r="AM684" s="36"/>
      <c r="AN684" s="36"/>
      <c r="AO684" s="36"/>
      <c r="AP684" s="36"/>
      <c r="AQ684" s="36"/>
      <c r="AR684" s="36"/>
      <c r="AS684" s="36"/>
      <c r="AT684" s="36"/>
      <c r="AU684" s="36"/>
      <c r="AV684" s="36"/>
      <c r="AW684" s="36"/>
      <c r="AX684" s="36"/>
      <c r="AY684" s="36"/>
      <c r="AZ684" s="36"/>
      <c r="BA684" s="36"/>
      <c r="BB684" s="36"/>
      <c r="BC684" s="36"/>
      <c r="BD684" s="36"/>
      <c r="BE684" s="36"/>
      <c r="BF684" s="36"/>
      <c r="BG684" s="36"/>
      <c r="BH684" s="36"/>
      <c r="BI684" s="36"/>
      <c r="BJ684" s="36"/>
      <c r="BK684" s="36"/>
      <c r="BL684" s="36"/>
      <c r="BM684" s="36"/>
      <c r="BN684" s="36"/>
      <c r="BO684" s="36"/>
      <c r="BP684" s="36"/>
      <c r="BQ684" s="36"/>
      <c r="BR684" s="36"/>
      <c r="BS684" s="36"/>
    </row>
    <row r="685" spans="1:71" hidden="1" x14ac:dyDescent="0.25">
      <c r="A685" s="71" t="s">
        <v>10</v>
      </c>
      <c r="B685" s="74"/>
      <c r="C685" s="74"/>
      <c r="D685" s="74"/>
      <c r="E685" s="74"/>
      <c r="F685" s="74"/>
      <c r="G685" s="36"/>
      <c r="H685" s="36"/>
      <c r="I685" s="36"/>
      <c r="J685" s="36"/>
      <c r="K685" s="36"/>
      <c r="L685" s="36"/>
      <c r="M685" s="36"/>
      <c r="N685" s="36"/>
      <c r="O685" s="36"/>
      <c r="P685" s="36"/>
      <c r="Q685" s="36"/>
      <c r="R685" s="36"/>
      <c r="S685" s="36"/>
      <c r="T685" s="36"/>
      <c r="U685" s="36"/>
      <c r="V685" s="36"/>
      <c r="W685" s="36"/>
      <c r="X685" s="36"/>
      <c r="Y685" s="36"/>
      <c r="Z685" s="36"/>
      <c r="AA685" s="36"/>
      <c r="AB685" s="36"/>
      <c r="AC685" s="36"/>
      <c r="AD685" s="36"/>
      <c r="AE685" s="36"/>
      <c r="AF685" s="36"/>
      <c r="AG685" s="36"/>
      <c r="AH685" s="36"/>
      <c r="AI685" s="36"/>
      <c r="AJ685" s="36"/>
      <c r="AK685" s="36"/>
      <c r="AL685" s="36"/>
      <c r="AM685" s="36"/>
      <c r="AN685" s="36"/>
      <c r="AO685" s="36"/>
      <c r="AP685" s="36"/>
      <c r="AQ685" s="36"/>
      <c r="AR685" s="36"/>
      <c r="AS685" s="36"/>
      <c r="AT685" s="36"/>
      <c r="AU685" s="36"/>
      <c r="AV685" s="36"/>
      <c r="AW685" s="36"/>
      <c r="AX685" s="36"/>
      <c r="AY685" s="36"/>
      <c r="AZ685" s="36"/>
      <c r="BA685" s="36"/>
      <c r="BB685" s="36"/>
      <c r="BC685" s="36"/>
      <c r="BD685" s="36"/>
      <c r="BE685" s="36"/>
      <c r="BF685" s="36"/>
      <c r="BG685" s="36"/>
      <c r="BH685" s="36"/>
      <c r="BI685" s="36"/>
      <c r="BJ685" s="36"/>
      <c r="BK685" s="36"/>
      <c r="BL685" s="36"/>
      <c r="BM685" s="36"/>
      <c r="BN685" s="36"/>
      <c r="BO685" s="36"/>
      <c r="BP685" s="36"/>
      <c r="BQ685" s="36"/>
      <c r="BR685" s="36"/>
      <c r="BS685" s="36"/>
    </row>
    <row r="686" spans="1:71" hidden="1" x14ac:dyDescent="0.25"/>
    <row r="687" spans="1:71" hidden="1" x14ac:dyDescent="0.25"/>
    <row r="688" spans="1:71" hidden="1" x14ac:dyDescent="0.25"/>
    <row r="689" hidden="1" x14ac:dyDescent="0.25"/>
    <row r="690" hidden="1" x14ac:dyDescent="0.25"/>
    <row r="691" hidden="1" x14ac:dyDescent="0.25"/>
    <row r="692" hidden="1" x14ac:dyDescent="0.25"/>
    <row r="693" hidden="1" x14ac:dyDescent="0.25"/>
    <row r="694" hidden="1" x14ac:dyDescent="0.25"/>
    <row r="695" hidden="1" x14ac:dyDescent="0.25"/>
    <row r="696" hidden="1" x14ac:dyDescent="0.25"/>
    <row r="697" hidden="1" x14ac:dyDescent="0.25"/>
    <row r="698" hidden="1" x14ac:dyDescent="0.25"/>
    <row r="699" hidden="1" x14ac:dyDescent="0.25"/>
    <row r="700" hidden="1" x14ac:dyDescent="0.25"/>
    <row r="701" hidden="1" x14ac:dyDescent="0.25"/>
    <row r="702" hidden="1" x14ac:dyDescent="0.25"/>
    <row r="703" hidden="1" x14ac:dyDescent="0.25"/>
    <row r="704" hidden="1" x14ac:dyDescent="0.25"/>
    <row r="705" hidden="1" x14ac:dyDescent="0.25"/>
    <row r="706" hidden="1" x14ac:dyDescent="0.25"/>
    <row r="707" hidden="1" x14ac:dyDescent="0.25"/>
    <row r="708" hidden="1" x14ac:dyDescent="0.25"/>
    <row r="709" hidden="1" x14ac:dyDescent="0.25"/>
    <row r="710" hidden="1" x14ac:dyDescent="0.25"/>
    <row r="711" hidden="1" x14ac:dyDescent="0.25"/>
    <row r="712" hidden="1" x14ac:dyDescent="0.25"/>
    <row r="713" hidden="1" x14ac:dyDescent="0.25"/>
    <row r="714" hidden="1" x14ac:dyDescent="0.25"/>
    <row r="715" hidden="1" x14ac:dyDescent="0.25"/>
    <row r="716" hidden="1" x14ac:dyDescent="0.25"/>
    <row r="717" hidden="1" x14ac:dyDescent="0.25"/>
    <row r="718" hidden="1" x14ac:dyDescent="0.25"/>
    <row r="719" hidden="1" x14ac:dyDescent="0.25"/>
    <row r="720" hidden="1" x14ac:dyDescent="0.25"/>
    <row r="721" hidden="1" x14ac:dyDescent="0.25"/>
    <row r="722" hidden="1" x14ac:dyDescent="0.25"/>
    <row r="723" hidden="1" x14ac:dyDescent="0.25"/>
    <row r="724" hidden="1" x14ac:dyDescent="0.25"/>
    <row r="725" hidden="1" x14ac:dyDescent="0.25"/>
    <row r="726" hidden="1" x14ac:dyDescent="0.25"/>
    <row r="727" hidden="1" x14ac:dyDescent="0.25"/>
    <row r="728" hidden="1" x14ac:dyDescent="0.25"/>
    <row r="729" hidden="1" x14ac:dyDescent="0.25"/>
    <row r="730" hidden="1" x14ac:dyDescent="0.25"/>
    <row r="731" hidden="1" x14ac:dyDescent="0.25"/>
    <row r="732" hidden="1" x14ac:dyDescent="0.25"/>
    <row r="733" hidden="1" x14ac:dyDescent="0.25"/>
    <row r="734" hidden="1" x14ac:dyDescent="0.25"/>
    <row r="735" hidden="1" x14ac:dyDescent="0.25"/>
    <row r="736" hidden="1" x14ac:dyDescent="0.25"/>
    <row r="737" hidden="1" x14ac:dyDescent="0.25"/>
    <row r="738" hidden="1" x14ac:dyDescent="0.25"/>
    <row r="739" hidden="1" x14ac:dyDescent="0.25"/>
    <row r="740" hidden="1" x14ac:dyDescent="0.25"/>
    <row r="741" hidden="1" x14ac:dyDescent="0.25"/>
    <row r="742" hidden="1" x14ac:dyDescent="0.25"/>
  </sheetData>
  <autoFilter ref="A1:A685"/>
  <mergeCells count="7">
    <mergeCell ref="F4:F6"/>
    <mergeCell ref="A2:F3"/>
    <mergeCell ref="A619:B619"/>
    <mergeCell ref="B4:B6"/>
    <mergeCell ref="D4:D6"/>
    <mergeCell ref="E4:E6"/>
    <mergeCell ref="C4:C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B268"/>
  <sheetViews>
    <sheetView tabSelected="1" zoomScale="80" zoomScaleNormal="80" zoomScaleSheetLayoutView="50" workbookViewId="0">
      <pane xSplit="1" ySplit="7" topLeftCell="B8" activePane="bottomRight" state="frozen"/>
      <selection activeCell="H39" sqref="H39"/>
      <selection pane="topRight" activeCell="H39" sqref="H39"/>
      <selection pane="bottomLeft" activeCell="H39" sqref="H39"/>
      <selection pane="bottomRight" activeCell="I245" sqref="I245"/>
    </sheetView>
  </sheetViews>
  <sheetFormatPr defaultColWidth="11.42578125" defaultRowHeight="15" x14ac:dyDescent="0.25"/>
  <cols>
    <col min="1" max="1" width="44.42578125" style="3" customWidth="1"/>
    <col min="2" max="2" width="10.7109375" style="3" customWidth="1"/>
    <col min="3" max="3" width="13.5703125" style="3" customWidth="1"/>
    <col min="4" max="4" width="10.85546875" style="3" customWidth="1"/>
    <col min="5" max="5" width="11" style="3" customWidth="1"/>
    <col min="6" max="6" width="10.85546875" style="3" customWidth="1"/>
    <col min="7" max="16384" width="11.42578125" style="3"/>
  </cols>
  <sheetData>
    <row r="1" spans="1:158" s="1" customFormat="1" ht="15.75" x14ac:dyDescent="0.25"/>
    <row r="2" spans="1:158" s="1" customFormat="1" ht="33" customHeight="1" x14ac:dyDescent="0.25">
      <c r="A2" s="545" t="s">
        <v>295</v>
      </c>
      <c r="B2" s="546"/>
      <c r="C2" s="546"/>
      <c r="D2" s="546"/>
      <c r="E2" s="546"/>
      <c r="F2" s="546"/>
    </row>
    <row r="3" spans="1:158" ht="15.75" customHeight="1" thickBot="1" x14ac:dyDescent="0.3">
      <c r="A3" s="547"/>
      <c r="B3" s="547"/>
      <c r="C3" s="547"/>
      <c r="D3" s="547"/>
      <c r="E3" s="547"/>
      <c r="F3" s="547"/>
    </row>
    <row r="4" spans="1:158" ht="27" customHeight="1" x14ac:dyDescent="0.3">
      <c r="A4" s="47" t="s">
        <v>168</v>
      </c>
      <c r="B4" s="527" t="s">
        <v>1</v>
      </c>
      <c r="C4" s="548" t="s">
        <v>294</v>
      </c>
      <c r="D4" s="533" t="s">
        <v>0</v>
      </c>
      <c r="E4" s="527" t="s">
        <v>2</v>
      </c>
      <c r="F4" s="530" t="s">
        <v>213</v>
      </c>
    </row>
    <row r="5" spans="1:158" ht="19.5" customHeight="1" x14ac:dyDescent="0.3">
      <c r="A5" s="48"/>
      <c r="B5" s="528"/>
      <c r="C5" s="549"/>
      <c r="D5" s="534"/>
      <c r="E5" s="528"/>
      <c r="F5" s="531"/>
    </row>
    <row r="6" spans="1:158" ht="55.5" customHeight="1" thickBot="1" x14ac:dyDescent="0.3">
      <c r="A6" s="49" t="s">
        <v>3</v>
      </c>
      <c r="B6" s="529"/>
      <c r="C6" s="550"/>
      <c r="D6" s="535"/>
      <c r="E6" s="529"/>
      <c r="F6" s="532"/>
    </row>
    <row r="7" spans="1:158" ht="15.75" thickBot="1" x14ac:dyDescent="0.3">
      <c r="A7" s="50">
        <v>1</v>
      </c>
      <c r="B7" s="204">
        <v>2</v>
      </c>
      <c r="C7" s="50">
        <v>3</v>
      </c>
      <c r="D7" s="204">
        <v>4</v>
      </c>
      <c r="E7" s="50">
        <v>5</v>
      </c>
      <c r="F7" s="204">
        <v>6</v>
      </c>
    </row>
    <row r="8" spans="1:158" s="45" customFormat="1" ht="21" hidden="1" customHeight="1" x14ac:dyDescent="0.25">
      <c r="A8" s="79" t="s">
        <v>327</v>
      </c>
      <c r="B8" s="148"/>
      <c r="C8" s="148"/>
      <c r="D8" s="148"/>
      <c r="E8" s="148"/>
      <c r="F8" s="148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</row>
    <row r="9" spans="1:158" s="45" customFormat="1" ht="15" hidden="1" customHeight="1" x14ac:dyDescent="0.25">
      <c r="A9" s="98" t="s">
        <v>7</v>
      </c>
      <c r="B9" s="145"/>
      <c r="C9" s="113"/>
      <c r="D9" s="113"/>
      <c r="E9" s="113"/>
      <c r="F9" s="11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</row>
    <row r="10" spans="1:158" s="45" customFormat="1" ht="15" hidden="1" customHeight="1" x14ac:dyDescent="0.25">
      <c r="A10" s="21" t="s">
        <v>74</v>
      </c>
      <c r="B10" s="145"/>
      <c r="C10" s="113"/>
      <c r="D10" s="113"/>
      <c r="E10" s="113"/>
      <c r="F10" s="11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</row>
    <row r="11" spans="1:158" s="45" customFormat="1" ht="15" hidden="1" customHeight="1" x14ac:dyDescent="0.25">
      <c r="A11" s="160" t="s">
        <v>21</v>
      </c>
      <c r="B11" s="9">
        <v>240</v>
      </c>
      <c r="C11" s="113">
        <v>215</v>
      </c>
      <c r="D11" s="13">
        <v>8</v>
      </c>
      <c r="E11" s="113">
        <f>ROUND(F11/B11,0)</f>
        <v>7</v>
      </c>
      <c r="F11" s="113">
        <f>ROUND(C11*D11,0)</f>
        <v>1720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</row>
    <row r="12" spans="1:158" s="45" customFormat="1" ht="15" hidden="1" customHeight="1" x14ac:dyDescent="0.25">
      <c r="A12" s="92" t="s">
        <v>134</v>
      </c>
      <c r="B12" s="9"/>
      <c r="C12" s="104">
        <f t="shared" ref="C12:F13" si="0">C11</f>
        <v>215</v>
      </c>
      <c r="D12" s="8">
        <f t="shared" si="0"/>
        <v>8</v>
      </c>
      <c r="E12" s="104">
        <f t="shared" si="0"/>
        <v>7</v>
      </c>
      <c r="F12" s="104">
        <f t="shared" si="0"/>
        <v>1720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</row>
    <row r="13" spans="1:158" s="45" customFormat="1" ht="20.25" hidden="1" customHeight="1" x14ac:dyDescent="0.25">
      <c r="A13" s="165" t="s">
        <v>109</v>
      </c>
      <c r="B13" s="9"/>
      <c r="C13" s="155">
        <f t="shared" si="0"/>
        <v>215</v>
      </c>
      <c r="D13" s="8">
        <f t="shared" si="0"/>
        <v>8</v>
      </c>
      <c r="E13" s="155">
        <f t="shared" si="0"/>
        <v>7</v>
      </c>
      <c r="F13" s="155">
        <f t="shared" si="0"/>
        <v>1720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</row>
    <row r="14" spans="1:158" s="45" customFormat="1" ht="15" hidden="1" customHeight="1" thickBot="1" x14ac:dyDescent="0.3">
      <c r="A14" s="117" t="s">
        <v>157</v>
      </c>
      <c r="B14" s="121"/>
      <c r="C14" s="121"/>
      <c r="D14" s="121"/>
      <c r="E14" s="121"/>
      <c r="F14" s="121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</row>
    <row r="15" spans="1:158" ht="24" hidden="1" customHeight="1" x14ac:dyDescent="0.25">
      <c r="A15" s="79" t="s">
        <v>267</v>
      </c>
      <c r="B15" s="148"/>
      <c r="C15" s="148"/>
      <c r="D15" s="148"/>
      <c r="E15" s="148"/>
      <c r="F15" s="148"/>
    </row>
    <row r="16" spans="1:158" ht="16.5" hidden="1" customHeight="1" x14ac:dyDescent="0.25">
      <c r="A16" s="16" t="s">
        <v>144</v>
      </c>
      <c r="B16" s="105"/>
      <c r="C16" s="105"/>
      <c r="D16" s="105"/>
      <c r="E16" s="105"/>
      <c r="F16" s="105"/>
    </row>
    <row r="17" spans="1:158" ht="16.5" hidden="1" customHeight="1" x14ac:dyDescent="0.25">
      <c r="A17" s="454" t="s">
        <v>113</v>
      </c>
      <c r="B17" s="105"/>
      <c r="C17" s="30">
        <f>C18</f>
        <v>6000</v>
      </c>
      <c r="D17" s="105"/>
      <c r="E17" s="105"/>
      <c r="F17" s="105"/>
    </row>
    <row r="18" spans="1:158" ht="16.5" hidden="1" customHeight="1" x14ac:dyDescent="0.25">
      <c r="A18" s="454" t="s">
        <v>184</v>
      </c>
      <c r="B18" s="105"/>
      <c r="C18" s="185">
        <v>6000</v>
      </c>
      <c r="D18" s="105"/>
      <c r="E18" s="105"/>
      <c r="F18" s="105"/>
    </row>
    <row r="19" spans="1:158" ht="16.5" hidden="1" customHeight="1" x14ac:dyDescent="0.25">
      <c r="A19" s="454" t="s">
        <v>111</v>
      </c>
      <c r="B19" s="105"/>
      <c r="C19" s="113">
        <v>4000</v>
      </c>
      <c r="D19" s="105"/>
      <c r="E19" s="105"/>
      <c r="F19" s="105"/>
    </row>
    <row r="20" spans="1:158" ht="16.5" hidden="1" customHeight="1" x14ac:dyDescent="0.25">
      <c r="A20" s="454" t="s">
        <v>141</v>
      </c>
      <c r="B20" s="105"/>
      <c r="C20" s="218"/>
      <c r="D20" s="105"/>
      <c r="E20" s="105"/>
      <c r="F20" s="105"/>
    </row>
    <row r="21" spans="1:158" ht="16.5" hidden="1" customHeight="1" x14ac:dyDescent="0.25">
      <c r="A21" s="454" t="s">
        <v>112</v>
      </c>
      <c r="B21" s="105"/>
      <c r="C21" s="9"/>
      <c r="D21" s="105"/>
      <c r="E21" s="105"/>
      <c r="F21" s="105"/>
    </row>
    <row r="22" spans="1:158" ht="16.5" hidden="1" customHeight="1" x14ac:dyDescent="0.25">
      <c r="A22" s="454" t="s">
        <v>185</v>
      </c>
      <c r="B22" s="105"/>
      <c r="C22" s="104">
        <f>C18+ROUND(C19*3.2,0)+C21</f>
        <v>18800</v>
      </c>
      <c r="D22" s="105"/>
      <c r="E22" s="105"/>
      <c r="F22" s="105"/>
    </row>
    <row r="23" spans="1:158" ht="16.5" hidden="1" customHeight="1" x14ac:dyDescent="0.25">
      <c r="A23" s="16"/>
      <c r="B23" s="105"/>
      <c r="C23" s="105"/>
      <c r="D23" s="105"/>
      <c r="E23" s="105"/>
      <c r="F23" s="105"/>
    </row>
    <row r="24" spans="1:158" ht="16.5" hidden="1" customHeight="1" x14ac:dyDescent="0.25">
      <c r="A24" s="16"/>
      <c r="B24" s="105"/>
      <c r="C24" s="105"/>
      <c r="D24" s="105"/>
      <c r="E24" s="105"/>
      <c r="F24" s="105"/>
    </row>
    <row r="25" spans="1:158" hidden="1" x14ac:dyDescent="0.25">
      <c r="A25" s="216" t="s">
        <v>114</v>
      </c>
      <c r="B25" s="105"/>
      <c r="C25" s="105"/>
      <c r="D25" s="105"/>
      <c r="E25" s="105"/>
      <c r="F25" s="105"/>
    </row>
    <row r="26" spans="1:158" hidden="1" x14ac:dyDescent="0.25">
      <c r="A26" s="217" t="s">
        <v>152</v>
      </c>
      <c r="B26" s="105"/>
      <c r="C26" s="30">
        <v>9000</v>
      </c>
      <c r="D26" s="105"/>
      <c r="E26" s="105"/>
      <c r="F26" s="105"/>
    </row>
    <row r="27" spans="1:158" hidden="1" x14ac:dyDescent="0.25">
      <c r="A27" s="217" t="s">
        <v>18</v>
      </c>
      <c r="B27" s="12"/>
      <c r="C27" s="9">
        <v>1475</v>
      </c>
      <c r="D27" s="12"/>
      <c r="E27" s="12"/>
      <c r="F27" s="24"/>
    </row>
    <row r="28" spans="1:158" hidden="1" x14ac:dyDescent="0.25">
      <c r="A28" s="422" t="s">
        <v>53</v>
      </c>
      <c r="B28" s="24"/>
      <c r="C28" s="420">
        <v>225</v>
      </c>
      <c r="D28" s="421"/>
      <c r="E28" s="421"/>
      <c r="F28" s="24"/>
    </row>
    <row r="29" spans="1:158" s="45" customFormat="1" ht="18" hidden="1" customHeight="1" thickBot="1" x14ac:dyDescent="0.3">
      <c r="A29" s="117" t="s">
        <v>157</v>
      </c>
      <c r="B29" s="121"/>
      <c r="C29" s="121"/>
      <c r="D29" s="121"/>
      <c r="E29" s="121"/>
      <c r="F29" s="121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</row>
    <row r="30" spans="1:158" s="45" customFormat="1" ht="21.75" hidden="1" customHeight="1" x14ac:dyDescent="0.25">
      <c r="A30" s="79" t="s">
        <v>268</v>
      </c>
      <c r="B30" s="148"/>
      <c r="C30" s="148"/>
      <c r="D30" s="148"/>
      <c r="E30" s="148"/>
      <c r="F30" s="148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</row>
    <row r="31" spans="1:158" s="45" customFormat="1" hidden="1" x14ac:dyDescent="0.25">
      <c r="A31" s="98" t="s">
        <v>7</v>
      </c>
      <c r="B31" s="145"/>
      <c r="C31" s="113"/>
      <c r="D31" s="113"/>
      <c r="E31" s="113"/>
      <c r="F31" s="11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</row>
    <row r="32" spans="1:158" s="45" customFormat="1" hidden="1" x14ac:dyDescent="0.25">
      <c r="A32" s="21" t="s">
        <v>74</v>
      </c>
      <c r="B32" s="145"/>
      <c r="C32" s="113"/>
      <c r="D32" s="113"/>
      <c r="E32" s="113"/>
      <c r="F32" s="11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/>
      <c r="EA32" s="3"/>
      <c r="EB32" s="3"/>
      <c r="EC32" s="3"/>
      <c r="ED32" s="3"/>
      <c r="EE32" s="3"/>
      <c r="EF32" s="3"/>
      <c r="EG32" s="3"/>
      <c r="EH32" s="3"/>
      <c r="EI32" s="3"/>
      <c r="EJ32" s="3"/>
      <c r="EK32" s="3"/>
      <c r="EL32" s="3"/>
      <c r="EM32" s="3"/>
      <c r="EN32" s="3"/>
      <c r="EO32" s="3"/>
      <c r="EP32" s="3"/>
      <c r="EQ32" s="3"/>
      <c r="ER32" s="3"/>
      <c r="ES32" s="3"/>
      <c r="ET32" s="3"/>
      <c r="EU32" s="3"/>
      <c r="EV32" s="3"/>
      <c r="EW32" s="3"/>
      <c r="EX32" s="3"/>
      <c r="EY32" s="3"/>
      <c r="EZ32" s="3"/>
      <c r="FA32" s="3"/>
      <c r="FB32" s="3"/>
    </row>
    <row r="33" spans="1:158" s="45" customFormat="1" hidden="1" x14ac:dyDescent="0.25">
      <c r="A33" s="160" t="s">
        <v>37</v>
      </c>
      <c r="B33" s="9">
        <v>240</v>
      </c>
      <c r="C33" s="113">
        <v>70</v>
      </c>
      <c r="D33" s="13">
        <v>8</v>
      </c>
      <c r="E33" s="113">
        <f>ROUND(F33/B33,0)</f>
        <v>2</v>
      </c>
      <c r="F33" s="113">
        <f>ROUND(C33*D33,0)</f>
        <v>560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/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/>
    </row>
    <row r="34" spans="1:158" s="45" customFormat="1" hidden="1" x14ac:dyDescent="0.25">
      <c r="A34" s="92" t="s">
        <v>134</v>
      </c>
      <c r="B34" s="9"/>
      <c r="C34" s="104">
        <f>C33</f>
        <v>70</v>
      </c>
      <c r="D34" s="8">
        <f>D33</f>
        <v>8</v>
      </c>
      <c r="E34" s="104">
        <f>E33</f>
        <v>2</v>
      </c>
      <c r="F34" s="104">
        <f>F33</f>
        <v>560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</row>
    <row r="35" spans="1:158" s="45" customFormat="1" ht="15.75" hidden="1" thickBot="1" x14ac:dyDescent="0.3">
      <c r="A35" s="117" t="s">
        <v>157</v>
      </c>
      <c r="B35" s="121"/>
      <c r="C35" s="121"/>
      <c r="D35" s="121"/>
      <c r="E35" s="121"/>
      <c r="F35" s="121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  <c r="DF35" s="3"/>
      <c r="DG35" s="3"/>
      <c r="DH35" s="3"/>
      <c r="DI35" s="3"/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</row>
    <row r="36" spans="1:158" s="45" customFormat="1" ht="31.5" hidden="1" x14ac:dyDescent="0.25">
      <c r="A36" s="221" t="s">
        <v>269</v>
      </c>
      <c r="B36" s="9"/>
      <c r="C36" s="9"/>
      <c r="D36" s="9"/>
      <c r="E36" s="9"/>
      <c r="F36" s="9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</row>
    <row r="37" spans="1:158" s="45" customFormat="1" ht="15" hidden="1" customHeight="1" x14ac:dyDescent="0.25">
      <c r="A37" s="201" t="s">
        <v>114</v>
      </c>
      <c r="B37" s="9"/>
      <c r="C37" s="9"/>
      <c r="D37" s="9"/>
      <c r="E37" s="9"/>
      <c r="F37" s="9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</row>
    <row r="38" spans="1:158" s="45" customFormat="1" ht="29.25" hidden="1" customHeight="1" x14ac:dyDescent="0.25">
      <c r="A38" s="57" t="s">
        <v>136</v>
      </c>
      <c r="B38" s="9"/>
      <c r="C38" s="9">
        <v>100</v>
      </c>
      <c r="D38" s="9"/>
      <c r="E38" s="9"/>
      <c r="F38" s="9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</row>
    <row r="39" spans="1:158" s="45" customFormat="1" ht="29.25" hidden="1" customHeight="1" x14ac:dyDescent="0.25">
      <c r="A39" s="437" t="s">
        <v>307</v>
      </c>
      <c r="B39" s="20"/>
      <c r="C39" s="20">
        <v>100</v>
      </c>
      <c r="D39" s="20"/>
      <c r="E39" s="20"/>
      <c r="F39" s="20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</row>
    <row r="40" spans="1:158" s="45" customFormat="1" hidden="1" x14ac:dyDescent="0.25">
      <c r="A40" s="98" t="s">
        <v>7</v>
      </c>
      <c r="B40" s="20"/>
      <c r="C40" s="20"/>
      <c r="D40" s="20"/>
      <c r="E40" s="20"/>
      <c r="F40" s="20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3"/>
      <c r="DH40" s="3"/>
      <c r="DI40" s="3"/>
      <c r="DJ40" s="3"/>
      <c r="DK40" s="3"/>
      <c r="DL40" s="3"/>
      <c r="DM40" s="3"/>
      <c r="DN40" s="3"/>
      <c r="DO40" s="3"/>
      <c r="DP40" s="3"/>
      <c r="DQ40" s="3"/>
      <c r="DR40" s="3"/>
      <c r="DS40" s="3"/>
      <c r="DT40" s="3"/>
      <c r="DU40" s="3"/>
      <c r="DV40" s="3"/>
      <c r="DW40" s="3"/>
      <c r="DX40" s="3"/>
      <c r="DY40" s="3"/>
      <c r="DZ40" s="3"/>
      <c r="EA40" s="3"/>
      <c r="EB40" s="3"/>
      <c r="EC40" s="3"/>
      <c r="ED40" s="3"/>
      <c r="EE40" s="3"/>
      <c r="EF40" s="3"/>
      <c r="EG40" s="3"/>
      <c r="EH40" s="3"/>
      <c r="EI40" s="3"/>
      <c r="EJ40" s="3"/>
      <c r="EK40" s="3"/>
      <c r="EL40" s="3"/>
      <c r="EM40" s="3"/>
      <c r="EN40" s="3"/>
      <c r="EO40" s="3"/>
      <c r="EP40" s="3"/>
      <c r="EQ40" s="3"/>
      <c r="ER40" s="3"/>
      <c r="ES40" s="3"/>
      <c r="ET40" s="3"/>
      <c r="EU40" s="3"/>
      <c r="EV40" s="3"/>
      <c r="EW40" s="3"/>
      <c r="EX40" s="3"/>
      <c r="EY40" s="3"/>
      <c r="EZ40" s="3"/>
      <c r="FA40" s="3"/>
      <c r="FB40" s="3"/>
    </row>
    <row r="41" spans="1:158" s="45" customFormat="1" hidden="1" x14ac:dyDescent="0.25">
      <c r="A41" s="21" t="s">
        <v>20</v>
      </c>
      <c r="B41" s="7"/>
      <c r="C41" s="138"/>
      <c r="D41" s="153"/>
      <c r="E41" s="128"/>
      <c r="F41" s="20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</row>
    <row r="42" spans="1:158" s="45" customFormat="1" hidden="1" x14ac:dyDescent="0.25">
      <c r="A42" s="14" t="s">
        <v>11</v>
      </c>
      <c r="B42" s="9">
        <v>240</v>
      </c>
      <c r="C42" s="83">
        <f>40</f>
        <v>40</v>
      </c>
      <c r="D42" s="107">
        <v>3</v>
      </c>
      <c r="E42" s="85">
        <f>ROUND(F42/B42,0)</f>
        <v>0</v>
      </c>
      <c r="F42" s="20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/>
      <c r="DL42" s="3"/>
      <c r="DM42" s="3"/>
      <c r="DN42" s="3"/>
      <c r="DO42" s="3"/>
      <c r="DP42" s="3"/>
      <c r="DQ42" s="3"/>
      <c r="DR42" s="3"/>
      <c r="DS42" s="3"/>
      <c r="DT42" s="3"/>
      <c r="DU42" s="3"/>
      <c r="DV42" s="3"/>
      <c r="DW42" s="3"/>
      <c r="DX42" s="3"/>
      <c r="DY42" s="3"/>
      <c r="DZ42" s="3"/>
      <c r="EA42" s="3"/>
      <c r="EB42" s="3"/>
      <c r="EC42" s="3"/>
      <c r="ED42" s="3"/>
      <c r="EE42" s="3"/>
      <c r="EF42" s="3"/>
      <c r="EG42" s="3"/>
      <c r="EH42" s="3"/>
      <c r="EI42" s="3"/>
      <c r="EJ42" s="3"/>
      <c r="EK42" s="3"/>
      <c r="EL42" s="3"/>
      <c r="EM42" s="3"/>
      <c r="EN42" s="3"/>
      <c r="EO42" s="3"/>
      <c r="EP42" s="3"/>
      <c r="EQ42" s="3"/>
      <c r="ER42" s="3"/>
      <c r="ES42" s="3"/>
      <c r="ET42" s="3"/>
      <c r="EU42" s="3"/>
      <c r="EV42" s="3"/>
      <c r="EW42" s="3"/>
      <c r="EX42" s="3"/>
      <c r="EY42" s="3"/>
      <c r="EZ42" s="3"/>
      <c r="FA42" s="3"/>
      <c r="FB42" s="3"/>
    </row>
    <row r="43" spans="1:158" s="45" customFormat="1" hidden="1" x14ac:dyDescent="0.25">
      <c r="A43" s="176" t="s">
        <v>134</v>
      </c>
      <c r="B43" s="20"/>
      <c r="C43" s="178">
        <f t="shared" ref="C43:E43" si="1">C42</f>
        <v>40</v>
      </c>
      <c r="D43" s="153">
        <f t="shared" si="1"/>
        <v>3</v>
      </c>
      <c r="E43" s="178">
        <f t="shared" si="1"/>
        <v>0</v>
      </c>
      <c r="F43" s="20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</row>
    <row r="44" spans="1:158" s="45" customFormat="1" ht="17.25" hidden="1" customHeight="1" thickBot="1" x14ac:dyDescent="0.3">
      <c r="A44" s="23" t="s">
        <v>109</v>
      </c>
      <c r="B44" s="19"/>
      <c r="C44" s="139">
        <f>C40+C43</f>
        <v>40</v>
      </c>
      <c r="D44" s="129">
        <f>F44/C44</f>
        <v>0</v>
      </c>
      <c r="E44" s="139">
        <f>E40+E43</f>
        <v>0</v>
      </c>
      <c r="F44" s="20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  <c r="DF44" s="3"/>
      <c r="DG44" s="3"/>
      <c r="DH44" s="3"/>
      <c r="DI44" s="3"/>
      <c r="DJ44" s="3"/>
      <c r="DK44" s="3"/>
      <c r="DL44" s="3"/>
      <c r="DM44" s="3"/>
      <c r="DN44" s="3"/>
      <c r="DO44" s="3"/>
      <c r="DP44" s="3"/>
      <c r="DQ44" s="3"/>
      <c r="DR44" s="3"/>
      <c r="DS44" s="3"/>
      <c r="DT44" s="3"/>
      <c r="DU44" s="3"/>
      <c r="DV44" s="3"/>
      <c r="DW44" s="3"/>
      <c r="DX44" s="3"/>
      <c r="DY44" s="3"/>
      <c r="DZ44" s="3"/>
      <c r="EA44" s="3"/>
      <c r="EB44" s="3"/>
      <c r="EC44" s="3"/>
      <c r="ED44" s="3"/>
      <c r="EE44" s="3"/>
      <c r="EF44" s="3"/>
      <c r="EG44" s="3"/>
      <c r="EH44" s="3"/>
      <c r="EI44" s="3"/>
      <c r="EJ44" s="3"/>
      <c r="EK44" s="3"/>
      <c r="EL44" s="3"/>
      <c r="EM44" s="3"/>
      <c r="EN44" s="3"/>
      <c r="EO44" s="3"/>
      <c r="EP44" s="3"/>
      <c r="EQ44" s="3"/>
      <c r="ER44" s="3"/>
      <c r="ES44" s="3"/>
      <c r="ET44" s="3"/>
      <c r="EU44" s="3"/>
      <c r="EV44" s="3"/>
      <c r="EW44" s="3"/>
      <c r="EX44" s="3"/>
      <c r="EY44" s="3"/>
      <c r="EZ44" s="3"/>
      <c r="FA44" s="3"/>
      <c r="FB44" s="3"/>
    </row>
    <row r="45" spans="1:158" s="45" customFormat="1" ht="15" hidden="1" customHeight="1" thickBot="1" x14ac:dyDescent="0.3">
      <c r="A45" s="93" t="s">
        <v>10</v>
      </c>
      <c r="B45" s="152"/>
      <c r="C45" s="152"/>
      <c r="D45" s="152"/>
      <c r="E45" s="152"/>
      <c r="F45" s="152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/>
      <c r="DX45" s="3"/>
      <c r="DY45" s="3"/>
      <c r="DZ45" s="3"/>
      <c r="EA45" s="3"/>
      <c r="EB45" s="3"/>
      <c r="EC45" s="3"/>
      <c r="ED45" s="3"/>
      <c r="EE45" s="3"/>
      <c r="EF45" s="3"/>
      <c r="EG45" s="3"/>
      <c r="EH45" s="3"/>
      <c r="EI45" s="3"/>
      <c r="EJ45" s="3"/>
      <c r="EK45" s="3"/>
      <c r="EL45" s="3"/>
      <c r="EM45" s="3"/>
      <c r="EN45" s="3"/>
      <c r="EO45" s="3"/>
      <c r="EP45" s="3"/>
      <c r="EQ45" s="3"/>
      <c r="ER45" s="3"/>
      <c r="ES45" s="3"/>
      <c r="ET45" s="3"/>
      <c r="EU45" s="3"/>
      <c r="EV45" s="3"/>
      <c r="EW45" s="3"/>
      <c r="EX45" s="3"/>
      <c r="EY45" s="3"/>
      <c r="EZ45" s="3"/>
      <c r="FA45" s="3"/>
      <c r="FB45" s="3"/>
    </row>
    <row r="46" spans="1:158" s="45" customFormat="1" ht="21" hidden="1" customHeight="1" x14ac:dyDescent="0.25">
      <c r="A46" s="210" t="s">
        <v>270</v>
      </c>
      <c r="B46" s="176"/>
      <c r="C46" s="176"/>
      <c r="D46" s="176"/>
      <c r="E46" s="209"/>
      <c r="F46" s="214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  <c r="DF46" s="3"/>
      <c r="DG46" s="3"/>
      <c r="DH46" s="3"/>
      <c r="DI46" s="3"/>
      <c r="DJ46" s="3"/>
      <c r="DK46" s="3"/>
      <c r="DL46" s="3"/>
      <c r="DM46" s="3"/>
      <c r="DN46" s="3"/>
      <c r="DO46" s="3"/>
      <c r="DP46" s="3"/>
      <c r="DQ46" s="3"/>
      <c r="DR46" s="3"/>
      <c r="DS46" s="3"/>
      <c r="DT46" s="3"/>
      <c r="DU46" s="3"/>
      <c r="DV46" s="3"/>
      <c r="DW46" s="3"/>
      <c r="DX46" s="3"/>
      <c r="DY46" s="3"/>
      <c r="DZ46" s="3"/>
      <c r="EA46" s="3"/>
      <c r="EB46" s="3"/>
      <c r="EC46" s="3"/>
      <c r="ED46" s="3"/>
      <c r="EE46" s="3"/>
      <c r="EF46" s="3"/>
      <c r="EG46" s="3"/>
      <c r="EH46" s="3"/>
      <c r="EI46" s="3"/>
      <c r="EJ46" s="3"/>
      <c r="EK46" s="3"/>
      <c r="EL46" s="3"/>
      <c r="EM46" s="3"/>
      <c r="EN46" s="3"/>
      <c r="EO46" s="3"/>
      <c r="EP46" s="3"/>
      <c r="EQ46" s="3"/>
      <c r="ER46" s="3"/>
      <c r="ES46" s="3"/>
      <c r="ET46" s="3"/>
      <c r="EU46" s="3"/>
      <c r="EV46" s="3"/>
      <c r="EW46" s="3"/>
      <c r="EX46" s="3"/>
      <c r="EY46" s="3"/>
      <c r="EZ46" s="3"/>
      <c r="FA46" s="3"/>
      <c r="FB46" s="3"/>
    </row>
    <row r="47" spans="1:158" s="45" customFormat="1" hidden="1" x14ac:dyDescent="0.25">
      <c r="A47" s="16" t="s">
        <v>144</v>
      </c>
      <c r="B47" s="105"/>
      <c r="C47" s="105"/>
      <c r="D47" s="211"/>
      <c r="E47" s="211"/>
      <c r="F47" s="176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/>
      <c r="DZ47" s="3"/>
      <c r="EA47" s="3"/>
      <c r="EB47" s="3"/>
      <c r="EC47" s="3"/>
      <c r="ED47" s="3"/>
      <c r="EE47" s="3"/>
      <c r="EF47" s="3"/>
      <c r="EG47" s="3"/>
      <c r="EH47" s="3"/>
      <c r="EI47" s="3"/>
      <c r="EJ47" s="3"/>
      <c r="EK47" s="3"/>
      <c r="EL47" s="3"/>
      <c r="EM47" s="3"/>
      <c r="EN47" s="3"/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</row>
    <row r="48" spans="1:158" s="45" customFormat="1" hidden="1" x14ac:dyDescent="0.25">
      <c r="A48" s="17" t="s">
        <v>113</v>
      </c>
      <c r="B48" s="105"/>
      <c r="C48" s="30">
        <f>C49</f>
        <v>0</v>
      </c>
      <c r="D48" s="185"/>
      <c r="E48" s="185"/>
      <c r="F48" s="9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/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</row>
    <row r="49" spans="1:158" s="45" customFormat="1" hidden="1" x14ac:dyDescent="0.25">
      <c r="A49" s="17" t="s">
        <v>184</v>
      </c>
      <c r="B49" s="105"/>
      <c r="C49" s="259"/>
      <c r="D49" s="185"/>
      <c r="E49" s="185"/>
      <c r="F49" s="9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/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/>
      <c r="EJ49" s="3"/>
      <c r="EK49" s="3"/>
      <c r="EL49" s="3"/>
      <c r="EM49" s="3"/>
      <c r="EN49" s="3"/>
      <c r="EO49" s="3"/>
      <c r="EP49" s="3"/>
      <c r="EQ49" s="3"/>
      <c r="ER49" s="3"/>
      <c r="ES49" s="3"/>
      <c r="ET49" s="3"/>
      <c r="EU49" s="3"/>
      <c r="EV49" s="3"/>
      <c r="EW49" s="3"/>
      <c r="EX49" s="3"/>
      <c r="EY49" s="3"/>
      <c r="EZ49" s="3"/>
      <c r="FA49" s="3"/>
      <c r="FB49" s="3"/>
    </row>
    <row r="50" spans="1:158" s="45" customFormat="1" hidden="1" x14ac:dyDescent="0.25">
      <c r="A50" s="25" t="s">
        <v>111</v>
      </c>
      <c r="B50" s="105"/>
      <c r="C50" s="113">
        <f>(C51+C52)/8.5</f>
        <v>1360</v>
      </c>
      <c r="D50" s="185"/>
      <c r="E50" s="185"/>
      <c r="F50" s="9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</row>
    <row r="51" spans="1:158" s="45" customFormat="1" hidden="1" x14ac:dyDescent="0.25">
      <c r="A51" s="197" t="s">
        <v>141</v>
      </c>
      <c r="B51" s="105"/>
      <c r="C51" s="30">
        <v>8300</v>
      </c>
      <c r="D51" s="185"/>
      <c r="E51" s="185"/>
      <c r="F51" s="9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  <c r="EC51" s="3"/>
      <c r="ED51" s="3"/>
      <c r="EE51" s="3"/>
      <c r="EF51" s="3"/>
      <c r="EG51" s="3"/>
      <c r="EH51" s="3"/>
      <c r="EI51" s="3"/>
      <c r="EJ51" s="3"/>
      <c r="EK51" s="3"/>
      <c r="EL51" s="3"/>
      <c r="EM51" s="3"/>
      <c r="EN51" s="3"/>
      <c r="EO51" s="3"/>
      <c r="EP51" s="3"/>
      <c r="EQ51" s="3"/>
      <c r="ER51" s="3"/>
      <c r="ES51" s="3"/>
      <c r="ET51" s="3"/>
      <c r="EU51" s="3"/>
      <c r="EV51" s="3"/>
      <c r="EW51" s="3"/>
      <c r="EX51" s="3"/>
      <c r="EY51" s="3"/>
      <c r="EZ51" s="3"/>
      <c r="FA51" s="3"/>
      <c r="FB51" s="3"/>
    </row>
    <row r="52" spans="1:158" s="45" customFormat="1" hidden="1" x14ac:dyDescent="0.25">
      <c r="A52" s="412" t="s">
        <v>302</v>
      </c>
      <c r="B52" s="105"/>
      <c r="C52" s="30">
        <v>3260</v>
      </c>
      <c r="D52" s="185"/>
      <c r="E52" s="185"/>
      <c r="F52" s="9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/>
      <c r="EK52" s="3"/>
      <c r="EL52" s="3"/>
      <c r="EM52" s="3"/>
      <c r="EN52" s="3"/>
      <c r="EO52" s="3"/>
      <c r="EP52" s="3"/>
      <c r="EQ52" s="3"/>
      <c r="ER52" s="3"/>
      <c r="ES52" s="3"/>
      <c r="ET52" s="3"/>
      <c r="EU52" s="3"/>
      <c r="EV52" s="3"/>
      <c r="EW52" s="3"/>
      <c r="EX52" s="3"/>
      <c r="EY52" s="3"/>
      <c r="EZ52" s="3"/>
      <c r="FA52" s="3"/>
      <c r="FB52" s="3"/>
    </row>
    <row r="53" spans="1:158" s="45" customFormat="1" ht="30" hidden="1" x14ac:dyDescent="0.25">
      <c r="A53" s="199" t="s">
        <v>112</v>
      </c>
      <c r="B53" s="105"/>
      <c r="C53" s="105"/>
      <c r="D53" s="185"/>
      <c r="E53" s="185"/>
      <c r="F53" s="9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</row>
    <row r="54" spans="1:158" s="45" customFormat="1" hidden="1" x14ac:dyDescent="0.25">
      <c r="A54" s="18" t="s">
        <v>143</v>
      </c>
      <c r="B54" s="105"/>
      <c r="C54" s="104">
        <f>C49+ROUND((C51+C52)/3.9,0)+C53</f>
        <v>2964</v>
      </c>
      <c r="D54" s="212"/>
      <c r="E54" s="212"/>
      <c r="F54" s="12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</row>
    <row r="55" spans="1:158" s="45" customFormat="1" ht="17.25" hidden="1" customHeight="1" x14ac:dyDescent="0.25">
      <c r="A55" s="98" t="s">
        <v>7</v>
      </c>
      <c r="B55" s="7"/>
      <c r="C55" s="113"/>
      <c r="D55" s="113"/>
      <c r="E55" s="113"/>
      <c r="F55" s="11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</row>
    <row r="56" spans="1:158" s="45" customFormat="1" ht="17.25" hidden="1" customHeight="1" x14ac:dyDescent="0.25">
      <c r="A56" s="21" t="s">
        <v>74</v>
      </c>
      <c r="B56" s="7"/>
      <c r="C56" s="113"/>
      <c r="D56" s="113"/>
      <c r="E56" s="113"/>
      <c r="F56" s="11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/>
      <c r="FA56" s="3"/>
      <c r="FB56" s="3"/>
    </row>
    <row r="57" spans="1:158" s="45" customFormat="1" ht="13.5" hidden="1" customHeight="1" x14ac:dyDescent="0.25">
      <c r="A57" s="160" t="s">
        <v>133</v>
      </c>
      <c r="B57" s="9"/>
      <c r="C57" s="113"/>
      <c r="D57" s="113"/>
      <c r="E57" s="113"/>
      <c r="F57" s="11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</row>
    <row r="58" spans="1:158" s="45" customFormat="1" ht="15" hidden="1" customHeight="1" x14ac:dyDescent="0.25">
      <c r="A58" s="160" t="s">
        <v>11</v>
      </c>
      <c r="B58" s="9">
        <v>240</v>
      </c>
      <c r="C58" s="113">
        <v>20</v>
      </c>
      <c r="D58" s="13">
        <v>3</v>
      </c>
      <c r="E58" s="113">
        <f>ROUND(F58/B58,0)</f>
        <v>0</v>
      </c>
      <c r="F58" s="113">
        <f>ROUND(C58*D58,0)</f>
        <v>60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/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/>
      <c r="EV58" s="3"/>
      <c r="EW58" s="3"/>
      <c r="EX58" s="3"/>
      <c r="EY58" s="3"/>
      <c r="EZ58" s="3"/>
      <c r="FA58" s="3"/>
      <c r="FB58" s="3"/>
    </row>
    <row r="59" spans="1:158" s="45" customFormat="1" ht="13.5" hidden="1" customHeight="1" x14ac:dyDescent="0.25">
      <c r="A59" s="92" t="s">
        <v>134</v>
      </c>
      <c r="B59" s="9"/>
      <c r="C59" s="122">
        <f>C58</f>
        <v>20</v>
      </c>
      <c r="D59" s="8">
        <f t="shared" ref="D59:F60" si="2">D58</f>
        <v>3</v>
      </c>
      <c r="E59" s="122">
        <f t="shared" si="2"/>
        <v>0</v>
      </c>
      <c r="F59" s="122">
        <f t="shared" si="2"/>
        <v>60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  <c r="DF59" s="3"/>
      <c r="DG59" s="3"/>
      <c r="DH59" s="3"/>
      <c r="DI59" s="3"/>
      <c r="DJ59" s="3"/>
      <c r="DK59" s="3"/>
      <c r="DL59" s="3"/>
      <c r="DM59" s="3"/>
      <c r="DN59" s="3"/>
      <c r="DO59" s="3"/>
      <c r="DP59" s="3"/>
      <c r="DQ59" s="3"/>
      <c r="DR59" s="3"/>
      <c r="DS59" s="3"/>
      <c r="DT59" s="3"/>
      <c r="DU59" s="3"/>
      <c r="DV59" s="3"/>
      <c r="DW59" s="3"/>
      <c r="DX59" s="3"/>
      <c r="DY59" s="3"/>
      <c r="DZ59" s="3"/>
      <c r="EA59" s="3"/>
      <c r="EB59" s="3"/>
      <c r="EC59" s="3"/>
      <c r="ED59" s="3"/>
      <c r="EE59" s="3"/>
      <c r="EF59" s="3"/>
      <c r="EG59" s="3"/>
      <c r="EH59" s="3"/>
      <c r="EI59" s="3"/>
      <c r="EJ59" s="3"/>
      <c r="EK59" s="3"/>
      <c r="EL59" s="3"/>
      <c r="EM59" s="3"/>
      <c r="EN59" s="3"/>
      <c r="EO59" s="3"/>
      <c r="EP59" s="3"/>
      <c r="EQ59" s="3"/>
      <c r="ER59" s="3"/>
      <c r="ES59" s="3"/>
      <c r="ET59" s="3"/>
      <c r="EU59" s="3"/>
      <c r="EV59" s="3"/>
      <c r="EW59" s="3"/>
      <c r="EX59" s="3"/>
      <c r="EY59" s="3"/>
      <c r="EZ59" s="3"/>
      <c r="FA59" s="3"/>
      <c r="FB59" s="3"/>
    </row>
    <row r="60" spans="1:158" s="45" customFormat="1" ht="19.5" hidden="1" customHeight="1" thickBot="1" x14ac:dyDescent="0.3">
      <c r="A60" s="165" t="s">
        <v>109</v>
      </c>
      <c r="B60" s="9"/>
      <c r="C60" s="155">
        <f>C59</f>
        <v>20</v>
      </c>
      <c r="D60" s="8">
        <f t="shared" si="2"/>
        <v>3</v>
      </c>
      <c r="E60" s="155">
        <f t="shared" si="2"/>
        <v>0</v>
      </c>
      <c r="F60" s="155">
        <f t="shared" si="2"/>
        <v>60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</row>
    <row r="61" spans="1:158" s="45" customFormat="1" ht="15" hidden="1" customHeight="1" thickBot="1" x14ac:dyDescent="0.3">
      <c r="A61" s="109" t="s">
        <v>10</v>
      </c>
      <c r="B61" s="213"/>
      <c r="C61" s="213"/>
      <c r="D61" s="213"/>
      <c r="E61" s="213"/>
      <c r="F61" s="21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</row>
    <row r="62" spans="1:158" s="45" customFormat="1" ht="15" hidden="1" customHeight="1" x14ac:dyDescent="0.25">
      <c r="A62" s="97" t="s">
        <v>186</v>
      </c>
      <c r="B62" s="9"/>
      <c r="C62" s="9"/>
      <c r="D62" s="9"/>
      <c r="E62" s="9"/>
      <c r="F62" s="9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</row>
    <row r="63" spans="1:158" s="45" customFormat="1" ht="15" hidden="1" customHeight="1" x14ac:dyDescent="0.25">
      <c r="A63" s="159" t="s">
        <v>144</v>
      </c>
      <c r="B63" s="9"/>
      <c r="C63" s="9"/>
      <c r="D63" s="9"/>
      <c r="E63" s="9"/>
      <c r="F63" s="9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</row>
    <row r="64" spans="1:158" s="45" customFormat="1" ht="15" hidden="1" customHeight="1" x14ac:dyDescent="0.25">
      <c r="A64" s="157" t="s">
        <v>113</v>
      </c>
      <c r="B64" s="9"/>
      <c r="C64" s="30">
        <f>C65</f>
        <v>0</v>
      </c>
      <c r="D64" s="9"/>
      <c r="E64" s="9"/>
      <c r="F64" s="9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/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</row>
    <row r="65" spans="1:158" s="45" customFormat="1" ht="15" hidden="1" customHeight="1" x14ac:dyDescent="0.25">
      <c r="A65" s="17" t="s">
        <v>184</v>
      </c>
      <c r="B65" s="9"/>
      <c r="C65" s="185"/>
      <c r="D65" s="9"/>
      <c r="E65" s="9"/>
      <c r="F65" s="9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/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/>
      <c r="DZ65" s="3"/>
      <c r="EA65" s="3"/>
      <c r="EB65" s="3"/>
      <c r="EC65" s="3"/>
      <c r="ED65" s="3"/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/>
      <c r="ES65" s="3"/>
      <c r="ET65" s="3"/>
      <c r="EU65" s="3"/>
      <c r="EV65" s="3"/>
      <c r="EW65" s="3"/>
      <c r="EX65" s="3"/>
      <c r="EY65" s="3"/>
      <c r="EZ65" s="3"/>
      <c r="FA65" s="3"/>
      <c r="FB65" s="3"/>
    </row>
    <row r="66" spans="1:158" s="45" customFormat="1" ht="15" hidden="1" customHeight="1" x14ac:dyDescent="0.25">
      <c r="A66" s="25" t="s">
        <v>111</v>
      </c>
      <c r="B66" s="9"/>
      <c r="C66" s="113">
        <f>C67/8.5</f>
        <v>5977.8823529411766</v>
      </c>
      <c r="D66" s="9"/>
      <c r="E66" s="9"/>
      <c r="F66" s="9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</row>
    <row r="67" spans="1:158" s="45" customFormat="1" ht="15" hidden="1" customHeight="1" x14ac:dyDescent="0.25">
      <c r="A67" s="197" t="s">
        <v>141</v>
      </c>
      <c r="B67" s="9"/>
      <c r="C67" s="218">
        <v>50812</v>
      </c>
      <c r="D67" s="9"/>
      <c r="E67" s="9"/>
      <c r="F67" s="9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/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</row>
    <row r="68" spans="1:158" s="45" customFormat="1" ht="15" hidden="1" customHeight="1" x14ac:dyDescent="0.25">
      <c r="A68" s="199" t="s">
        <v>112</v>
      </c>
      <c r="B68" s="9"/>
      <c r="C68" s="9"/>
      <c r="D68" s="9"/>
      <c r="E68" s="9"/>
      <c r="F68" s="9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</row>
    <row r="69" spans="1:158" s="45" customFormat="1" ht="15" hidden="1" customHeight="1" thickBot="1" x14ac:dyDescent="0.3">
      <c r="A69" s="18" t="s">
        <v>185</v>
      </c>
      <c r="B69" s="20"/>
      <c r="C69" s="104">
        <f>C65+ROUND(C67/3.9,0)+C68</f>
        <v>13029</v>
      </c>
      <c r="D69" s="20"/>
      <c r="E69" s="20"/>
      <c r="F69" s="20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</row>
    <row r="70" spans="1:158" s="45" customFormat="1" ht="15" hidden="1" customHeight="1" thickBot="1" x14ac:dyDescent="0.3">
      <c r="A70" s="109" t="s">
        <v>10</v>
      </c>
      <c r="B70" s="152"/>
      <c r="C70" s="152"/>
      <c r="D70" s="152"/>
      <c r="E70" s="152"/>
      <c r="F70" s="152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/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</row>
    <row r="71" spans="1:158" s="45" customFormat="1" ht="15" hidden="1" customHeight="1" x14ac:dyDescent="0.25">
      <c r="A71" s="97" t="s">
        <v>271</v>
      </c>
      <c r="B71" s="9"/>
      <c r="C71" s="9"/>
      <c r="D71" s="9"/>
      <c r="E71" s="9"/>
      <c r="F71" s="9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</row>
    <row r="72" spans="1:158" s="45" customFormat="1" ht="15" hidden="1" customHeight="1" x14ac:dyDescent="0.25">
      <c r="A72" s="16" t="s">
        <v>144</v>
      </c>
      <c r="B72" s="9"/>
      <c r="C72" s="9"/>
      <c r="D72" s="9"/>
      <c r="E72" s="9"/>
      <c r="F72" s="9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/>
      <c r="DL72" s="3"/>
      <c r="DM72" s="3"/>
      <c r="DN72" s="3"/>
      <c r="DO72" s="3"/>
      <c r="DP72" s="3"/>
      <c r="DQ72" s="3"/>
      <c r="DR72" s="3"/>
      <c r="DS72" s="3"/>
      <c r="DT72" s="3"/>
      <c r="DU72" s="3"/>
      <c r="DV72" s="3"/>
      <c r="DW72" s="3"/>
      <c r="DX72" s="3"/>
      <c r="DY72" s="3"/>
      <c r="DZ72" s="3"/>
      <c r="EA72" s="3"/>
      <c r="EB72" s="3"/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</row>
    <row r="73" spans="1:158" s="45" customFormat="1" ht="15" hidden="1" customHeight="1" x14ac:dyDescent="0.25">
      <c r="A73" s="157" t="s">
        <v>113</v>
      </c>
      <c r="B73" s="9"/>
      <c r="C73" s="30">
        <f>C74</f>
        <v>0</v>
      </c>
      <c r="D73" s="9"/>
      <c r="E73" s="9"/>
      <c r="F73" s="9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  <c r="DF73" s="3"/>
      <c r="DG73" s="3"/>
      <c r="DH73" s="3"/>
      <c r="DI73" s="3"/>
      <c r="DJ73" s="3"/>
      <c r="DK73" s="3"/>
      <c r="DL73" s="3"/>
      <c r="DM73" s="3"/>
      <c r="DN73" s="3"/>
      <c r="DO73" s="3"/>
      <c r="DP73" s="3"/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</row>
    <row r="74" spans="1:158" s="45" customFormat="1" ht="15" hidden="1" customHeight="1" x14ac:dyDescent="0.25">
      <c r="A74" s="17" t="s">
        <v>184</v>
      </c>
      <c r="B74" s="9"/>
      <c r="C74" s="185"/>
      <c r="D74" s="9"/>
      <c r="E74" s="9"/>
      <c r="F74" s="9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/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</row>
    <row r="75" spans="1:158" s="45" customFormat="1" ht="15" hidden="1" customHeight="1" x14ac:dyDescent="0.25">
      <c r="A75" s="25" t="s">
        <v>111</v>
      </c>
      <c r="B75" s="9"/>
      <c r="C75" s="113">
        <f>C76/8.5</f>
        <v>341.88235294117646</v>
      </c>
      <c r="D75" s="9"/>
      <c r="E75" s="9"/>
      <c r="F75" s="9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</row>
    <row r="76" spans="1:158" s="45" customFormat="1" ht="15" hidden="1" customHeight="1" x14ac:dyDescent="0.25">
      <c r="A76" s="197" t="s">
        <v>141</v>
      </c>
      <c r="B76" s="9"/>
      <c r="C76" s="218">
        <v>2906</v>
      </c>
      <c r="D76" s="9"/>
      <c r="E76" s="9"/>
      <c r="F76" s="9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  <c r="DF76" s="3"/>
      <c r="DG76" s="3"/>
      <c r="DH76" s="3"/>
      <c r="DI76" s="3"/>
      <c r="DJ76" s="3"/>
      <c r="DK76" s="3"/>
      <c r="DL76" s="3"/>
      <c r="DM76" s="3"/>
      <c r="DN76" s="3"/>
      <c r="DO76" s="3"/>
      <c r="DP76" s="3"/>
      <c r="DQ76" s="3"/>
      <c r="DR76" s="3"/>
      <c r="DS76" s="3"/>
      <c r="DT76" s="3"/>
      <c r="DU76" s="3"/>
      <c r="DV76" s="3"/>
      <c r="DW76" s="3"/>
      <c r="DX76" s="3"/>
      <c r="DY76" s="3"/>
      <c r="DZ76" s="3"/>
      <c r="EA76" s="3"/>
      <c r="EB76" s="3"/>
      <c r="EC76" s="3"/>
      <c r="ED76" s="3"/>
      <c r="EE76" s="3"/>
      <c r="EF76" s="3"/>
      <c r="EG76" s="3"/>
      <c r="EH76" s="3"/>
      <c r="EI76" s="3"/>
      <c r="EJ76" s="3"/>
      <c r="EK76" s="3"/>
      <c r="EL76" s="3"/>
      <c r="EM76" s="3"/>
      <c r="EN76" s="3"/>
      <c r="EO76" s="3"/>
      <c r="EP76" s="3"/>
      <c r="EQ76" s="3"/>
      <c r="ER76" s="3"/>
      <c r="ES76" s="3"/>
      <c r="ET76" s="3"/>
      <c r="EU76" s="3"/>
      <c r="EV76" s="3"/>
      <c r="EW76" s="3"/>
      <c r="EX76" s="3"/>
      <c r="EY76" s="3"/>
      <c r="EZ76" s="3"/>
      <c r="FA76" s="3"/>
      <c r="FB76" s="3"/>
    </row>
    <row r="77" spans="1:158" s="45" customFormat="1" ht="15" hidden="1" customHeight="1" x14ac:dyDescent="0.25">
      <c r="A77" s="199" t="s">
        <v>112</v>
      </c>
      <c r="B77" s="9"/>
      <c r="C77" s="9"/>
      <c r="D77" s="9"/>
      <c r="E77" s="9"/>
      <c r="F77" s="9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/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</row>
    <row r="78" spans="1:158" s="45" customFormat="1" ht="15" hidden="1" customHeight="1" thickBot="1" x14ac:dyDescent="0.3">
      <c r="A78" s="18" t="s">
        <v>185</v>
      </c>
      <c r="B78" s="20"/>
      <c r="C78" s="104">
        <f>C74+ROUND(C76/3.9,0)+C77</f>
        <v>745</v>
      </c>
      <c r="D78" s="20"/>
      <c r="E78" s="20"/>
      <c r="F78" s="20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  <c r="DF78" s="3"/>
      <c r="DG78" s="3"/>
      <c r="DH78" s="3"/>
      <c r="DI78" s="3"/>
      <c r="DJ78" s="3"/>
      <c r="DK78" s="3"/>
      <c r="DL78" s="3"/>
      <c r="DM78" s="3"/>
      <c r="DN78" s="3"/>
      <c r="DO78" s="3"/>
      <c r="DP78" s="3"/>
      <c r="DQ78" s="3"/>
      <c r="DR78" s="3"/>
      <c r="DS78" s="3"/>
      <c r="DT78" s="3"/>
      <c r="DU78" s="3"/>
      <c r="DV78" s="3"/>
      <c r="DW78" s="3"/>
      <c r="DX78" s="3"/>
      <c r="DY78" s="3"/>
      <c r="DZ78" s="3"/>
      <c r="EA78" s="3"/>
      <c r="EB78" s="3"/>
      <c r="EC78" s="3"/>
      <c r="ED78" s="3"/>
      <c r="EE78" s="3"/>
      <c r="EF78" s="3"/>
      <c r="EG78" s="3"/>
      <c r="EH78" s="3"/>
      <c r="EI78" s="3"/>
      <c r="EJ78" s="3"/>
      <c r="EK78" s="3"/>
      <c r="EL78" s="3"/>
      <c r="EM78" s="3"/>
      <c r="EN78" s="3"/>
      <c r="EO78" s="3"/>
      <c r="EP78" s="3"/>
      <c r="EQ78" s="3"/>
      <c r="ER78" s="3"/>
      <c r="ES78" s="3"/>
      <c r="ET78" s="3"/>
      <c r="EU78" s="3"/>
      <c r="EV78" s="3"/>
      <c r="EW78" s="3"/>
      <c r="EX78" s="3"/>
      <c r="EY78" s="3"/>
      <c r="EZ78" s="3"/>
      <c r="FA78" s="3"/>
      <c r="FB78" s="3"/>
    </row>
    <row r="79" spans="1:158" s="45" customFormat="1" ht="15" hidden="1" customHeight="1" thickBot="1" x14ac:dyDescent="0.3">
      <c r="A79" s="109" t="s">
        <v>10</v>
      </c>
      <c r="B79" s="152"/>
      <c r="C79" s="152"/>
      <c r="D79" s="152"/>
      <c r="E79" s="152"/>
      <c r="F79" s="152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/>
      <c r="DT79" s="3"/>
      <c r="DU79" s="3"/>
      <c r="DV79" s="3"/>
      <c r="DW79" s="3"/>
      <c r="DX79" s="3"/>
      <c r="DY79" s="3"/>
      <c r="DZ79" s="3"/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/>
      <c r="EN79" s="3"/>
      <c r="EO79" s="3"/>
      <c r="EP79" s="3"/>
      <c r="EQ79" s="3"/>
      <c r="ER79" s="3"/>
      <c r="ES79" s="3"/>
      <c r="ET79" s="3"/>
      <c r="EU79" s="3"/>
      <c r="EV79" s="3"/>
      <c r="EW79" s="3"/>
      <c r="EX79" s="3"/>
      <c r="EY79" s="3"/>
      <c r="EZ79" s="3"/>
      <c r="FA79" s="3"/>
      <c r="FB79" s="3"/>
    </row>
    <row r="80" spans="1:158" s="45" customFormat="1" ht="15" hidden="1" customHeight="1" x14ac:dyDescent="0.25">
      <c r="A80" s="97" t="s">
        <v>272</v>
      </c>
      <c r="B80" s="9"/>
      <c r="C80" s="9"/>
      <c r="D80" s="9"/>
      <c r="E80" s="9"/>
      <c r="F80" s="9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</row>
    <row r="81" spans="1:158" s="45" customFormat="1" ht="15" hidden="1" customHeight="1" x14ac:dyDescent="0.25">
      <c r="A81" s="16" t="s">
        <v>144</v>
      </c>
      <c r="B81" s="9"/>
      <c r="C81" s="9"/>
      <c r="D81" s="9"/>
      <c r="E81" s="9"/>
      <c r="F81" s="9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</row>
    <row r="82" spans="1:158" s="45" customFormat="1" ht="15" hidden="1" customHeight="1" x14ac:dyDescent="0.25">
      <c r="A82" s="157" t="s">
        <v>113</v>
      </c>
      <c r="B82" s="9"/>
      <c r="C82" s="30">
        <f>C83</f>
        <v>0</v>
      </c>
      <c r="D82" s="9"/>
      <c r="E82" s="9"/>
      <c r="F82" s="9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</row>
    <row r="83" spans="1:158" s="45" customFormat="1" ht="15" hidden="1" customHeight="1" x14ac:dyDescent="0.25">
      <c r="A83" s="17" t="s">
        <v>184</v>
      </c>
      <c r="B83" s="9"/>
      <c r="C83" s="185"/>
      <c r="D83" s="9"/>
      <c r="E83" s="9"/>
      <c r="F83" s="9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/>
      <c r="DQ83" s="3"/>
      <c r="DR83" s="3"/>
      <c r="DS83" s="3"/>
      <c r="DT83" s="3"/>
      <c r="DU83" s="3"/>
      <c r="DV83" s="3"/>
      <c r="DW83" s="3"/>
      <c r="DX83" s="3"/>
      <c r="DY83" s="3"/>
      <c r="DZ83" s="3"/>
      <c r="EA83" s="3"/>
      <c r="EB83" s="3"/>
      <c r="EC83" s="3"/>
      <c r="ED83" s="3"/>
      <c r="EE83" s="3"/>
      <c r="EF83" s="3"/>
      <c r="EG83" s="3"/>
      <c r="EH83" s="3"/>
      <c r="EI83" s="3"/>
      <c r="EJ83" s="3"/>
      <c r="EK83" s="3"/>
      <c r="EL83" s="3"/>
      <c r="EM83" s="3"/>
      <c r="EN83" s="3"/>
      <c r="EO83" s="3"/>
      <c r="EP83" s="3"/>
      <c r="EQ83" s="3"/>
      <c r="ER83" s="3"/>
      <c r="ES83" s="3"/>
      <c r="ET83" s="3"/>
      <c r="EU83" s="3"/>
      <c r="EV83" s="3"/>
      <c r="EW83" s="3"/>
      <c r="EX83" s="3"/>
      <c r="EY83" s="3"/>
      <c r="EZ83" s="3"/>
      <c r="FA83" s="3"/>
      <c r="FB83" s="3"/>
    </row>
    <row r="84" spans="1:158" s="45" customFormat="1" ht="15" hidden="1" customHeight="1" x14ac:dyDescent="0.25">
      <c r="A84" s="25" t="s">
        <v>111</v>
      </c>
      <c r="B84" s="9"/>
      <c r="C84" s="113">
        <f>C85/8.5</f>
        <v>1089.7647058823529</v>
      </c>
      <c r="D84" s="9"/>
      <c r="E84" s="9"/>
      <c r="F84" s="9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/>
      <c r="DU84" s="3"/>
      <c r="DV84" s="3"/>
      <c r="DW84" s="3"/>
      <c r="DX84" s="3"/>
      <c r="DY84" s="3"/>
      <c r="DZ84" s="3"/>
      <c r="EA84" s="3"/>
      <c r="EB84" s="3"/>
      <c r="EC84" s="3"/>
      <c r="ED84" s="3"/>
      <c r="EE84" s="3"/>
      <c r="EF84" s="3"/>
      <c r="EG84" s="3"/>
      <c r="EH84" s="3"/>
      <c r="EI84" s="3"/>
      <c r="EJ84" s="3"/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/>
      <c r="EW84" s="3"/>
      <c r="EX84" s="3"/>
      <c r="EY84" s="3"/>
      <c r="EZ84" s="3"/>
      <c r="FA84" s="3"/>
      <c r="FB84" s="3"/>
    </row>
    <row r="85" spans="1:158" s="45" customFormat="1" ht="15" hidden="1" customHeight="1" x14ac:dyDescent="0.25">
      <c r="A85" s="197" t="s">
        <v>141</v>
      </c>
      <c r="B85" s="9"/>
      <c r="C85" s="218">
        <v>9263</v>
      </c>
      <c r="D85" s="9"/>
      <c r="E85" s="9"/>
      <c r="F85" s="9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  <c r="DF85" s="3"/>
      <c r="DG85" s="3"/>
      <c r="DH85" s="3"/>
      <c r="DI85" s="3"/>
      <c r="DJ85" s="3"/>
      <c r="DK85" s="3"/>
      <c r="DL85" s="3"/>
      <c r="DM85" s="3"/>
      <c r="DN85" s="3"/>
      <c r="DO85" s="3"/>
      <c r="DP85" s="3"/>
      <c r="DQ85" s="3"/>
      <c r="DR85" s="3"/>
      <c r="DS85" s="3"/>
      <c r="DT85" s="3"/>
      <c r="DU85" s="3"/>
      <c r="DV85" s="3"/>
      <c r="DW85" s="3"/>
      <c r="DX85" s="3"/>
      <c r="DY85" s="3"/>
      <c r="DZ85" s="3"/>
      <c r="EA85" s="3"/>
      <c r="EB85" s="3"/>
      <c r="EC85" s="3"/>
      <c r="ED85" s="3"/>
      <c r="EE85" s="3"/>
      <c r="EF85" s="3"/>
      <c r="EG85" s="3"/>
      <c r="EH85" s="3"/>
      <c r="EI85" s="3"/>
      <c r="EJ85" s="3"/>
      <c r="EK85" s="3"/>
      <c r="EL85" s="3"/>
      <c r="EM85" s="3"/>
      <c r="EN85" s="3"/>
      <c r="EO85" s="3"/>
      <c r="EP85" s="3"/>
      <c r="EQ85" s="3"/>
      <c r="ER85" s="3"/>
      <c r="ES85" s="3"/>
      <c r="ET85" s="3"/>
      <c r="EU85" s="3"/>
      <c r="EV85" s="3"/>
      <c r="EW85" s="3"/>
      <c r="EX85" s="3"/>
      <c r="EY85" s="3"/>
      <c r="EZ85" s="3"/>
      <c r="FA85" s="3"/>
      <c r="FB85" s="3"/>
    </row>
    <row r="86" spans="1:158" s="45" customFormat="1" ht="15" hidden="1" customHeight="1" x14ac:dyDescent="0.25">
      <c r="A86" s="199" t="s">
        <v>112</v>
      </c>
      <c r="B86" s="9"/>
      <c r="C86" s="9"/>
      <c r="D86" s="9"/>
      <c r="E86" s="9"/>
      <c r="F86" s="9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/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</row>
    <row r="87" spans="1:158" s="45" customFormat="1" ht="15" hidden="1" customHeight="1" thickBot="1" x14ac:dyDescent="0.3">
      <c r="A87" s="18" t="s">
        <v>185</v>
      </c>
      <c r="B87" s="20"/>
      <c r="C87" s="104">
        <f>C83+ROUND(C85/3.9,0)+C86</f>
        <v>2375</v>
      </c>
      <c r="D87" s="20"/>
      <c r="E87" s="20"/>
      <c r="F87" s="20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/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/>
      <c r="EI87" s="3"/>
      <c r="EJ87" s="3"/>
      <c r="EK87" s="3"/>
      <c r="EL87" s="3"/>
      <c r="EM87" s="3"/>
      <c r="EN87" s="3"/>
      <c r="EO87" s="3"/>
      <c r="EP87" s="3"/>
      <c r="EQ87" s="3"/>
      <c r="ER87" s="3"/>
      <c r="ES87" s="3"/>
      <c r="ET87" s="3"/>
      <c r="EU87" s="3"/>
      <c r="EV87" s="3"/>
      <c r="EW87" s="3"/>
      <c r="EX87" s="3"/>
      <c r="EY87" s="3"/>
      <c r="EZ87" s="3"/>
      <c r="FA87" s="3"/>
      <c r="FB87" s="3"/>
    </row>
    <row r="88" spans="1:158" s="45" customFormat="1" ht="15" hidden="1" customHeight="1" thickBot="1" x14ac:dyDescent="0.3">
      <c r="A88" s="109" t="s">
        <v>10</v>
      </c>
      <c r="B88" s="152"/>
      <c r="C88" s="152"/>
      <c r="D88" s="152"/>
      <c r="E88" s="152"/>
      <c r="F88" s="152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</row>
    <row r="89" spans="1:158" s="45" customFormat="1" ht="15" hidden="1" customHeight="1" x14ac:dyDescent="0.25">
      <c r="A89" s="224" t="s">
        <v>273</v>
      </c>
      <c r="B89" s="9"/>
      <c r="C89" s="9"/>
      <c r="D89" s="9"/>
      <c r="E89" s="9"/>
      <c r="F89" s="9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</row>
    <row r="90" spans="1:158" s="45" customFormat="1" ht="15" hidden="1" customHeight="1" x14ac:dyDescent="0.25">
      <c r="A90" s="225" t="s">
        <v>144</v>
      </c>
      <c r="B90" s="9"/>
      <c r="C90" s="9"/>
      <c r="D90" s="9"/>
      <c r="E90" s="9"/>
      <c r="F90" s="9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</row>
    <row r="91" spans="1:158" s="45" customFormat="1" hidden="1" x14ac:dyDescent="0.25">
      <c r="A91" s="157" t="s">
        <v>113</v>
      </c>
      <c r="B91" s="9"/>
      <c r="C91" s="9">
        <f>C92</f>
        <v>0</v>
      </c>
      <c r="D91" s="9"/>
      <c r="E91" s="9"/>
      <c r="F91" s="9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/>
      <c r="EE91" s="3"/>
      <c r="EF91" s="3"/>
      <c r="EG91" s="3"/>
      <c r="EH91" s="3"/>
      <c r="EI91" s="3"/>
      <c r="EJ91" s="3"/>
      <c r="EK91" s="3"/>
      <c r="EL91" s="3"/>
      <c r="EM91" s="3"/>
      <c r="EN91" s="3"/>
      <c r="EO91" s="3"/>
      <c r="EP91" s="3"/>
      <c r="EQ91" s="3"/>
      <c r="ER91" s="3"/>
      <c r="ES91" s="3"/>
      <c r="ET91" s="3"/>
      <c r="EU91" s="3"/>
      <c r="EV91" s="3"/>
      <c r="EW91" s="3"/>
      <c r="EX91" s="3"/>
      <c r="EY91" s="3"/>
      <c r="EZ91" s="3"/>
      <c r="FA91" s="3"/>
      <c r="FB91" s="3"/>
    </row>
    <row r="92" spans="1:158" s="45" customFormat="1" hidden="1" x14ac:dyDescent="0.25">
      <c r="A92" s="17" t="s">
        <v>184</v>
      </c>
      <c r="B92" s="9"/>
      <c r="C92" s="9"/>
      <c r="D92" s="9"/>
      <c r="E92" s="9"/>
      <c r="F92" s="9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/>
      <c r="EG92" s="3"/>
      <c r="EH92" s="3"/>
      <c r="EI92" s="3"/>
      <c r="EJ92" s="3"/>
      <c r="EK92" s="3"/>
      <c r="EL92" s="3"/>
      <c r="EM92" s="3"/>
      <c r="EN92" s="3"/>
      <c r="EO92" s="3"/>
      <c r="EP92" s="3"/>
      <c r="EQ92" s="3"/>
      <c r="ER92" s="3"/>
      <c r="ES92" s="3"/>
      <c r="ET92" s="3"/>
      <c r="EU92" s="3"/>
      <c r="EV92" s="3"/>
      <c r="EW92" s="3"/>
      <c r="EX92" s="3"/>
      <c r="EY92" s="3"/>
      <c r="EZ92" s="3"/>
      <c r="FA92" s="3"/>
      <c r="FB92" s="3"/>
    </row>
    <row r="93" spans="1:158" s="45" customFormat="1" hidden="1" x14ac:dyDescent="0.25">
      <c r="A93" s="25" t="s">
        <v>111</v>
      </c>
      <c r="B93" s="9"/>
      <c r="C93" s="113">
        <f>C94/8.5</f>
        <v>588.23529411764707</v>
      </c>
      <c r="D93" s="9"/>
      <c r="E93" s="9"/>
      <c r="F93" s="9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  <c r="DF93" s="3"/>
      <c r="DG93" s="3"/>
      <c r="DH93" s="3"/>
      <c r="DI93" s="3"/>
      <c r="DJ93" s="3"/>
      <c r="DK93" s="3"/>
      <c r="DL93" s="3"/>
      <c r="DM93" s="3"/>
      <c r="DN93" s="3"/>
      <c r="DO93" s="3"/>
      <c r="DP93" s="3"/>
      <c r="DQ93" s="3"/>
      <c r="DR93" s="3"/>
      <c r="DS93" s="3"/>
      <c r="DT93" s="3"/>
      <c r="DU93" s="3"/>
      <c r="DV93" s="3"/>
      <c r="DW93" s="3"/>
      <c r="DX93" s="3"/>
      <c r="DY93" s="3"/>
      <c r="DZ93" s="3"/>
      <c r="EA93" s="3"/>
      <c r="EB93" s="3"/>
      <c r="EC93" s="3"/>
      <c r="ED93" s="3"/>
      <c r="EE93" s="3"/>
      <c r="EF93" s="3"/>
      <c r="EG93" s="3"/>
      <c r="EH93" s="3"/>
      <c r="EI93" s="3"/>
      <c r="EJ93" s="3"/>
      <c r="EK93" s="3"/>
      <c r="EL93" s="3"/>
      <c r="EM93" s="3"/>
      <c r="EN93" s="3"/>
      <c r="EO93" s="3"/>
      <c r="EP93" s="3"/>
      <c r="EQ93" s="3"/>
      <c r="ER93" s="3"/>
      <c r="ES93" s="3"/>
      <c r="ET93" s="3"/>
      <c r="EU93" s="3"/>
      <c r="EV93" s="3"/>
      <c r="EW93" s="3"/>
      <c r="EX93" s="3"/>
      <c r="EY93" s="3"/>
      <c r="EZ93" s="3"/>
      <c r="FA93" s="3"/>
      <c r="FB93" s="3"/>
    </row>
    <row r="94" spans="1:158" s="45" customFormat="1" hidden="1" x14ac:dyDescent="0.25">
      <c r="A94" s="197" t="s">
        <v>141</v>
      </c>
      <c r="B94" s="9"/>
      <c r="C94" s="218">
        <v>5000</v>
      </c>
      <c r="D94" s="9"/>
      <c r="E94" s="9"/>
      <c r="F94" s="9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/>
      <c r="DV94" s="3"/>
      <c r="DW94" s="3"/>
      <c r="DX94" s="3"/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/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</row>
    <row r="95" spans="1:158" s="45" customFormat="1" ht="30" hidden="1" x14ac:dyDescent="0.25">
      <c r="A95" s="199" t="s">
        <v>112</v>
      </c>
      <c r="B95" s="9"/>
      <c r="C95" s="9"/>
      <c r="D95" s="9"/>
      <c r="E95" s="9"/>
      <c r="F95" s="9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/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/>
      <c r="EC95" s="3"/>
      <c r="ED95" s="3"/>
      <c r="EE95" s="3"/>
      <c r="EF95" s="3"/>
      <c r="EG95" s="3"/>
      <c r="EH95" s="3"/>
      <c r="EI95" s="3"/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/>
    </row>
    <row r="96" spans="1:158" s="45" customFormat="1" ht="15" hidden="1" customHeight="1" thickBot="1" x14ac:dyDescent="0.3">
      <c r="A96" s="18" t="s">
        <v>185</v>
      </c>
      <c r="B96" s="20"/>
      <c r="C96" s="104">
        <f>C92+ROUND(C94/3.9,0)+C95</f>
        <v>1282</v>
      </c>
      <c r="D96" s="20"/>
      <c r="E96" s="20"/>
      <c r="F96" s="20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</row>
    <row r="97" spans="1:158" s="45" customFormat="1" ht="15" hidden="1" customHeight="1" thickBot="1" x14ac:dyDescent="0.3">
      <c r="A97" s="93" t="s">
        <v>10</v>
      </c>
      <c r="B97" s="152"/>
      <c r="C97" s="152"/>
      <c r="D97" s="152"/>
      <c r="E97" s="152"/>
      <c r="F97" s="152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/>
      <c r="EC97" s="3"/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</row>
    <row r="98" spans="1:158" s="45" customFormat="1" ht="15" hidden="1" customHeight="1" x14ac:dyDescent="0.25">
      <c r="A98" s="221" t="s">
        <v>274</v>
      </c>
      <c r="B98" s="30"/>
      <c r="C98" s="30"/>
      <c r="D98" s="30"/>
      <c r="E98" s="30"/>
      <c r="F98" s="30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/>
      <c r="CI98" s="3"/>
      <c r="CJ98" s="3"/>
      <c r="CK98" s="3"/>
      <c r="CL98" s="3"/>
      <c r="CM98" s="3"/>
      <c r="CN98" s="3"/>
      <c r="CO98" s="3"/>
      <c r="CP98" s="3"/>
      <c r="CQ98" s="3"/>
      <c r="CR98" s="3"/>
      <c r="CS98" s="3"/>
      <c r="CT98" s="3"/>
      <c r="CU98" s="3"/>
      <c r="CV98" s="3"/>
      <c r="CW98" s="3"/>
      <c r="CX98" s="3"/>
      <c r="CY98" s="3"/>
      <c r="CZ98" s="3"/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/>
      <c r="DL98" s="3"/>
      <c r="DM98" s="3"/>
      <c r="DN98" s="3"/>
      <c r="DO98" s="3"/>
      <c r="DP98" s="3"/>
      <c r="DQ98" s="3"/>
      <c r="DR98" s="3"/>
      <c r="DS98" s="3"/>
      <c r="DT98" s="3"/>
      <c r="DU98" s="3"/>
      <c r="DV98" s="3"/>
      <c r="DW98" s="3"/>
      <c r="DX98" s="3"/>
      <c r="DY98" s="3"/>
      <c r="DZ98" s="3"/>
      <c r="EA98" s="3"/>
      <c r="EB98" s="3"/>
      <c r="EC98" s="3"/>
      <c r="ED98" s="3"/>
      <c r="EE98" s="3"/>
      <c r="EF98" s="3"/>
      <c r="EG98" s="3"/>
      <c r="EH98" s="3"/>
      <c r="EI98" s="3"/>
      <c r="EJ98" s="3"/>
      <c r="EK98" s="3"/>
      <c r="EL98" s="3"/>
      <c r="EM98" s="3"/>
      <c r="EN98" s="3"/>
      <c r="EO98" s="3"/>
      <c r="EP98" s="3"/>
      <c r="EQ98" s="3"/>
      <c r="ER98" s="3"/>
      <c r="ES98" s="3"/>
      <c r="ET98" s="3"/>
      <c r="EU98" s="3"/>
      <c r="EV98" s="3"/>
      <c r="EW98" s="3"/>
      <c r="EX98" s="3"/>
      <c r="EY98" s="3"/>
      <c r="EZ98" s="3"/>
      <c r="FA98" s="3"/>
      <c r="FB98" s="3"/>
    </row>
    <row r="99" spans="1:158" s="45" customFormat="1" ht="15" hidden="1" customHeight="1" x14ac:dyDescent="0.25">
      <c r="A99" s="222" t="s">
        <v>144</v>
      </c>
      <c r="B99" s="9"/>
      <c r="C99" s="9"/>
      <c r="D99" s="9"/>
      <c r="E99" s="9"/>
      <c r="F99" s="9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  <c r="CC99" s="3"/>
      <c r="CD99" s="3"/>
      <c r="CE99" s="3"/>
      <c r="CF99" s="3"/>
      <c r="CG99" s="3"/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/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/>
      <c r="EG99" s="3"/>
      <c r="EH99" s="3"/>
      <c r="EI99" s="3"/>
      <c r="EJ99" s="3"/>
      <c r="EK99" s="3"/>
      <c r="EL99" s="3"/>
      <c r="EM99" s="3"/>
      <c r="EN99" s="3"/>
      <c r="EO99" s="3"/>
      <c r="EP99" s="3"/>
      <c r="EQ99" s="3"/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</row>
    <row r="100" spans="1:158" s="45" customFormat="1" hidden="1" x14ac:dyDescent="0.25">
      <c r="A100" s="157" t="s">
        <v>113</v>
      </c>
      <c r="B100" s="9"/>
      <c r="C100" s="9"/>
      <c r="D100" s="9"/>
      <c r="E100" s="9"/>
      <c r="F100" s="9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  <c r="DI100" s="3"/>
      <c r="DJ100" s="3"/>
      <c r="DK100" s="3"/>
      <c r="DL100" s="3"/>
      <c r="DM100" s="3"/>
      <c r="DN100" s="3"/>
      <c r="DO100" s="3"/>
      <c r="DP100" s="3"/>
      <c r="DQ100" s="3"/>
      <c r="DR100" s="3"/>
      <c r="DS100" s="3"/>
      <c r="DT100" s="3"/>
      <c r="DU100" s="3"/>
      <c r="DV100" s="3"/>
      <c r="DW100" s="3"/>
      <c r="DX100" s="3"/>
      <c r="DY100" s="3"/>
      <c r="DZ100" s="3"/>
      <c r="EA100" s="3"/>
      <c r="EB100" s="3"/>
      <c r="EC100" s="3"/>
      <c r="ED100" s="3"/>
      <c r="EE100" s="3"/>
      <c r="EF100" s="3"/>
      <c r="EG100" s="3"/>
      <c r="EH100" s="3"/>
      <c r="EI100" s="3"/>
      <c r="EJ100" s="3"/>
      <c r="EK100" s="3"/>
      <c r="EL100" s="3"/>
      <c r="EM100" s="3"/>
      <c r="EN100" s="3"/>
      <c r="EO100" s="3"/>
      <c r="EP100" s="3"/>
      <c r="EQ100" s="3"/>
      <c r="ER100" s="3"/>
      <c r="ES100" s="3"/>
      <c r="ET100" s="3"/>
      <c r="EU100" s="3"/>
      <c r="EV100" s="3"/>
      <c r="EW100" s="3"/>
      <c r="EX100" s="3"/>
      <c r="EY100" s="3"/>
      <c r="EZ100" s="3"/>
      <c r="FA100" s="3"/>
      <c r="FB100" s="3"/>
    </row>
    <row r="101" spans="1:158" s="45" customFormat="1" hidden="1" x14ac:dyDescent="0.25">
      <c r="A101" s="17" t="s">
        <v>184</v>
      </c>
      <c r="B101" s="9"/>
      <c r="C101" s="9"/>
      <c r="D101" s="9"/>
      <c r="E101" s="9"/>
      <c r="F101" s="9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/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</row>
    <row r="102" spans="1:158" s="45" customFormat="1" hidden="1" x14ac:dyDescent="0.25">
      <c r="A102" s="25" t="s">
        <v>111</v>
      </c>
      <c r="B102" s="9"/>
      <c r="C102" s="113">
        <f>C103/8.5</f>
        <v>70.588235294117652</v>
      </c>
      <c r="D102" s="9"/>
      <c r="E102" s="9"/>
      <c r="F102" s="9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  <c r="CC102" s="3"/>
      <c r="CD102" s="3"/>
      <c r="CE102" s="3"/>
      <c r="CF102" s="3"/>
      <c r="CG102" s="3"/>
      <c r="CH102" s="3"/>
      <c r="CI102" s="3"/>
      <c r="CJ102" s="3"/>
      <c r="CK102" s="3"/>
      <c r="CL102" s="3"/>
      <c r="CM102" s="3"/>
      <c r="CN102" s="3"/>
      <c r="CO102" s="3"/>
      <c r="CP102" s="3"/>
      <c r="CQ102" s="3"/>
      <c r="CR102" s="3"/>
      <c r="CS102" s="3"/>
      <c r="CT102" s="3"/>
      <c r="CU102" s="3"/>
      <c r="CV102" s="3"/>
      <c r="CW102" s="3"/>
      <c r="CX102" s="3"/>
      <c r="CY102" s="3"/>
      <c r="CZ102" s="3"/>
      <c r="DA102" s="3"/>
      <c r="DB102" s="3"/>
      <c r="DC102" s="3"/>
      <c r="DD102" s="3"/>
      <c r="DE102" s="3"/>
      <c r="DF102" s="3"/>
      <c r="DG102" s="3"/>
      <c r="DH102" s="3"/>
      <c r="DI102" s="3"/>
      <c r="DJ102" s="3"/>
      <c r="DK102" s="3"/>
      <c r="DL102" s="3"/>
      <c r="DM102" s="3"/>
      <c r="DN102" s="3"/>
      <c r="DO102" s="3"/>
      <c r="DP102" s="3"/>
      <c r="DQ102" s="3"/>
      <c r="DR102" s="3"/>
      <c r="DS102" s="3"/>
      <c r="DT102" s="3"/>
      <c r="DU102" s="3"/>
      <c r="DV102" s="3"/>
      <c r="DW102" s="3"/>
      <c r="DX102" s="3"/>
      <c r="DY102" s="3"/>
      <c r="DZ102" s="3"/>
      <c r="EA102" s="3"/>
      <c r="EB102" s="3"/>
      <c r="EC102" s="3"/>
      <c r="ED102" s="3"/>
      <c r="EE102" s="3"/>
      <c r="EF102" s="3"/>
      <c r="EG102" s="3"/>
      <c r="EH102" s="3"/>
      <c r="EI102" s="3"/>
      <c r="EJ102" s="3"/>
      <c r="EK102" s="3"/>
      <c r="EL102" s="3"/>
      <c r="EM102" s="3"/>
      <c r="EN102" s="3"/>
      <c r="EO102" s="3"/>
      <c r="EP102" s="3"/>
      <c r="EQ102" s="3"/>
      <c r="ER102" s="3"/>
      <c r="ES102" s="3"/>
      <c r="ET102" s="3"/>
      <c r="EU102" s="3"/>
      <c r="EV102" s="3"/>
      <c r="EW102" s="3"/>
      <c r="EX102" s="3"/>
      <c r="EY102" s="3"/>
      <c r="EZ102" s="3"/>
      <c r="FA102" s="3"/>
      <c r="FB102" s="3"/>
    </row>
    <row r="103" spans="1:158" s="45" customFormat="1" hidden="1" x14ac:dyDescent="0.25">
      <c r="A103" s="197" t="s">
        <v>141</v>
      </c>
      <c r="B103" s="9"/>
      <c r="C103" s="9">
        <v>600</v>
      </c>
      <c r="D103" s="9"/>
      <c r="E103" s="9"/>
      <c r="F103" s="9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/>
      <c r="CG103" s="3"/>
      <c r="CH103" s="3"/>
      <c r="CI103" s="3"/>
      <c r="CJ103" s="3"/>
      <c r="CK103" s="3"/>
      <c r="CL103" s="3"/>
      <c r="CM103" s="3"/>
      <c r="CN103" s="3"/>
      <c r="CO103" s="3"/>
      <c r="CP103" s="3"/>
      <c r="CQ103" s="3"/>
      <c r="CR103" s="3"/>
      <c r="CS103" s="3"/>
      <c r="CT103" s="3"/>
      <c r="CU103" s="3"/>
      <c r="CV103" s="3"/>
      <c r="CW103" s="3"/>
      <c r="CX103" s="3"/>
      <c r="CY103" s="3"/>
      <c r="CZ103" s="3"/>
      <c r="DA103" s="3"/>
      <c r="DB103" s="3"/>
      <c r="DC103" s="3"/>
      <c r="DD103" s="3"/>
      <c r="DE103" s="3"/>
      <c r="DF103" s="3"/>
      <c r="DG103" s="3"/>
      <c r="DH103" s="3"/>
      <c r="DI103" s="3"/>
      <c r="DJ103" s="3"/>
      <c r="DK103" s="3"/>
      <c r="DL103" s="3"/>
      <c r="DM103" s="3"/>
      <c r="DN103" s="3"/>
      <c r="DO103" s="3"/>
      <c r="DP103" s="3"/>
      <c r="DQ103" s="3"/>
      <c r="DR103" s="3"/>
      <c r="DS103" s="3"/>
      <c r="DT103" s="3"/>
      <c r="DU103" s="3"/>
      <c r="DV103" s="3"/>
      <c r="DW103" s="3"/>
      <c r="DX103" s="3"/>
      <c r="DY103" s="3"/>
      <c r="DZ103" s="3"/>
      <c r="EA103" s="3"/>
      <c r="EB103" s="3"/>
      <c r="EC103" s="3"/>
      <c r="ED103" s="3"/>
      <c r="EE103" s="3"/>
      <c r="EF103" s="3"/>
      <c r="EG103" s="3"/>
      <c r="EH103" s="3"/>
      <c r="EI103" s="3"/>
      <c r="EJ103" s="3"/>
      <c r="EK103" s="3"/>
      <c r="EL103" s="3"/>
      <c r="EM103" s="3"/>
      <c r="EN103" s="3"/>
      <c r="EO103" s="3"/>
      <c r="EP103" s="3"/>
      <c r="EQ103" s="3"/>
      <c r="ER103" s="3"/>
      <c r="ES103" s="3"/>
      <c r="ET103" s="3"/>
      <c r="EU103" s="3"/>
      <c r="EV103" s="3"/>
      <c r="EW103" s="3"/>
      <c r="EX103" s="3"/>
      <c r="EY103" s="3"/>
      <c r="EZ103" s="3"/>
      <c r="FA103" s="3"/>
      <c r="FB103" s="3"/>
    </row>
    <row r="104" spans="1:158" s="45" customFormat="1" ht="30" hidden="1" x14ac:dyDescent="0.25">
      <c r="A104" s="199" t="s">
        <v>112</v>
      </c>
      <c r="B104" s="9"/>
      <c r="C104" s="9"/>
      <c r="D104" s="9"/>
      <c r="E104" s="9"/>
      <c r="F104" s="9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/>
      <c r="CJ104" s="3"/>
      <c r="CK104" s="3"/>
      <c r="CL104" s="3"/>
      <c r="CM104" s="3"/>
      <c r="CN104" s="3"/>
      <c r="CO104" s="3"/>
      <c r="CP104" s="3"/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/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/>
      <c r="EW104" s="3"/>
      <c r="EX104" s="3"/>
      <c r="EY104" s="3"/>
      <c r="EZ104" s="3"/>
      <c r="FA104" s="3"/>
      <c r="FB104" s="3"/>
    </row>
    <row r="105" spans="1:158" s="45" customFormat="1" ht="15.75" hidden="1" thickBot="1" x14ac:dyDescent="0.3">
      <c r="A105" s="18" t="s">
        <v>185</v>
      </c>
      <c r="B105" s="20"/>
      <c r="C105" s="104">
        <f>C101+ROUND(C103/3.9,0)+C104</f>
        <v>154</v>
      </c>
      <c r="D105" s="20"/>
      <c r="E105" s="20"/>
      <c r="F105" s="20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  <c r="CZ105" s="3"/>
      <c r="DA105" s="3"/>
      <c r="DB105" s="3"/>
      <c r="DC105" s="3"/>
      <c r="DD105" s="3"/>
      <c r="DE105" s="3"/>
      <c r="DF105" s="3"/>
      <c r="DG105" s="3"/>
      <c r="DH105" s="3"/>
      <c r="DI105" s="3"/>
      <c r="DJ105" s="3"/>
      <c r="DK105" s="3"/>
      <c r="DL105" s="3"/>
      <c r="DM105" s="3"/>
      <c r="DN105" s="3"/>
      <c r="DO105" s="3"/>
      <c r="DP105" s="3"/>
      <c r="DQ105" s="3"/>
      <c r="DR105" s="3"/>
      <c r="DS105" s="3"/>
      <c r="DT105" s="3"/>
      <c r="DU105" s="3"/>
      <c r="DV105" s="3"/>
      <c r="DW105" s="3"/>
      <c r="DX105" s="3"/>
      <c r="DY105" s="3"/>
      <c r="DZ105" s="3"/>
      <c r="EA105" s="3"/>
      <c r="EB105" s="3"/>
      <c r="EC105" s="3"/>
      <c r="ED105" s="3"/>
      <c r="EE105" s="3"/>
      <c r="EF105" s="3"/>
      <c r="EG105" s="3"/>
      <c r="EH105" s="3"/>
      <c r="EI105" s="3"/>
      <c r="EJ105" s="3"/>
      <c r="EK105" s="3"/>
      <c r="EL105" s="3"/>
      <c r="EM105" s="3"/>
      <c r="EN105" s="3"/>
      <c r="EO105" s="3"/>
      <c r="EP105" s="3"/>
      <c r="EQ105" s="3"/>
      <c r="ER105" s="3"/>
      <c r="ES105" s="3"/>
      <c r="ET105" s="3"/>
      <c r="EU105" s="3"/>
      <c r="EV105" s="3"/>
      <c r="EW105" s="3"/>
      <c r="EX105" s="3"/>
      <c r="EY105" s="3"/>
      <c r="EZ105" s="3"/>
      <c r="FA105" s="3"/>
      <c r="FB105" s="3"/>
    </row>
    <row r="106" spans="1:158" s="45" customFormat="1" ht="15" hidden="1" customHeight="1" thickBot="1" x14ac:dyDescent="0.3">
      <c r="A106" s="93" t="s">
        <v>10</v>
      </c>
      <c r="B106" s="152"/>
      <c r="C106" s="152"/>
      <c r="D106" s="152"/>
      <c r="E106" s="152"/>
      <c r="F106" s="152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3"/>
      <c r="CZ106" s="3"/>
      <c r="DA106" s="3"/>
      <c r="DB106" s="3"/>
      <c r="DC106" s="3"/>
      <c r="DD106" s="3"/>
      <c r="DE106" s="3"/>
      <c r="DF106" s="3"/>
      <c r="DG106" s="3"/>
      <c r="DH106" s="3"/>
      <c r="DI106" s="3"/>
      <c r="DJ106" s="3"/>
      <c r="DK106" s="3"/>
      <c r="DL106" s="3"/>
      <c r="DM106" s="3"/>
      <c r="DN106" s="3"/>
      <c r="DO106" s="3"/>
      <c r="DP106" s="3"/>
      <c r="DQ106" s="3"/>
      <c r="DR106" s="3"/>
      <c r="DS106" s="3"/>
      <c r="DT106" s="3"/>
      <c r="DU106" s="3"/>
      <c r="DV106" s="3"/>
      <c r="DW106" s="3"/>
      <c r="DX106" s="3"/>
      <c r="DY106" s="3"/>
      <c r="DZ106" s="3"/>
      <c r="EA106" s="3"/>
      <c r="EB106" s="3"/>
      <c r="EC106" s="3"/>
      <c r="ED106" s="3"/>
      <c r="EE106" s="3"/>
      <c r="EF106" s="3"/>
      <c r="EG106" s="3"/>
      <c r="EH106" s="3"/>
      <c r="EI106" s="3"/>
      <c r="EJ106" s="3"/>
      <c r="EK106" s="3"/>
      <c r="EL106" s="3"/>
      <c r="EM106" s="3"/>
      <c r="EN106" s="3"/>
      <c r="EO106" s="3"/>
      <c r="EP106" s="3"/>
      <c r="EQ106" s="3"/>
      <c r="ER106" s="3"/>
      <c r="ES106" s="3"/>
      <c r="ET106" s="3"/>
      <c r="EU106" s="3"/>
      <c r="EV106" s="3"/>
      <c r="EW106" s="3"/>
      <c r="EX106" s="3"/>
      <c r="EY106" s="3"/>
      <c r="EZ106" s="3"/>
      <c r="FA106" s="3"/>
      <c r="FB106" s="3"/>
    </row>
    <row r="107" spans="1:158" s="45" customFormat="1" ht="15" hidden="1" customHeight="1" x14ac:dyDescent="0.25">
      <c r="A107" s="221" t="s">
        <v>275</v>
      </c>
      <c r="B107" s="30"/>
      <c r="C107" s="30"/>
      <c r="D107" s="30"/>
      <c r="E107" s="30"/>
      <c r="F107" s="30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</row>
    <row r="108" spans="1:158" s="45" customFormat="1" ht="15" hidden="1" customHeight="1" x14ac:dyDescent="0.25">
      <c r="A108" s="222" t="s">
        <v>144</v>
      </c>
      <c r="B108" s="9"/>
      <c r="C108" s="9"/>
      <c r="D108" s="9"/>
      <c r="E108" s="9"/>
      <c r="F108" s="9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</row>
    <row r="109" spans="1:158" s="45" customFormat="1" hidden="1" x14ac:dyDescent="0.25">
      <c r="A109" s="157" t="s">
        <v>113</v>
      </c>
      <c r="B109" s="9"/>
      <c r="C109" s="9"/>
      <c r="D109" s="9"/>
      <c r="E109" s="9"/>
      <c r="F109" s="9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/>
      <c r="CP109" s="3"/>
      <c r="CQ109" s="3"/>
      <c r="CR109" s="3"/>
      <c r="CS109" s="3"/>
      <c r="CT109" s="3"/>
      <c r="CU109" s="3"/>
      <c r="CV109" s="3"/>
      <c r="CW109" s="3"/>
      <c r="CX109" s="3"/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/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/>
      <c r="EB109" s="3"/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</row>
    <row r="110" spans="1:158" s="45" customFormat="1" hidden="1" x14ac:dyDescent="0.25">
      <c r="A110" s="17" t="s">
        <v>184</v>
      </c>
      <c r="B110" s="9"/>
      <c r="C110" s="9"/>
      <c r="D110" s="9"/>
      <c r="E110" s="9"/>
      <c r="F110" s="9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  <c r="CC110" s="3"/>
      <c r="CD110" s="3"/>
      <c r="CE110" s="3"/>
      <c r="CF110" s="3"/>
      <c r="CG110" s="3"/>
      <c r="CH110" s="3"/>
      <c r="CI110" s="3"/>
      <c r="CJ110" s="3"/>
      <c r="CK110" s="3"/>
      <c r="CL110" s="3"/>
      <c r="CM110" s="3"/>
      <c r="CN110" s="3"/>
      <c r="CO110" s="3"/>
      <c r="CP110" s="3"/>
      <c r="CQ110" s="3"/>
      <c r="CR110" s="3"/>
      <c r="CS110" s="3"/>
      <c r="CT110" s="3"/>
      <c r="CU110" s="3"/>
      <c r="CV110" s="3"/>
      <c r="CW110" s="3"/>
      <c r="CX110" s="3"/>
      <c r="CY110" s="3"/>
      <c r="CZ110" s="3"/>
      <c r="DA110" s="3"/>
      <c r="DB110" s="3"/>
      <c r="DC110" s="3"/>
      <c r="DD110" s="3"/>
      <c r="DE110" s="3"/>
      <c r="DF110" s="3"/>
      <c r="DG110" s="3"/>
      <c r="DH110" s="3"/>
      <c r="DI110" s="3"/>
      <c r="DJ110" s="3"/>
      <c r="DK110" s="3"/>
      <c r="DL110" s="3"/>
      <c r="DM110" s="3"/>
      <c r="DN110" s="3"/>
      <c r="DO110" s="3"/>
      <c r="DP110" s="3"/>
      <c r="DQ110" s="3"/>
      <c r="DR110" s="3"/>
      <c r="DS110" s="3"/>
      <c r="DT110" s="3"/>
      <c r="DU110" s="3"/>
      <c r="DV110" s="3"/>
      <c r="DW110" s="3"/>
      <c r="DX110" s="3"/>
      <c r="DY110" s="3"/>
      <c r="DZ110" s="3"/>
      <c r="EA110" s="3"/>
      <c r="EB110" s="3"/>
      <c r="EC110" s="3"/>
      <c r="ED110" s="3"/>
      <c r="EE110" s="3"/>
      <c r="EF110" s="3"/>
      <c r="EG110" s="3"/>
      <c r="EH110" s="3"/>
      <c r="EI110" s="3"/>
      <c r="EJ110" s="3"/>
      <c r="EK110" s="3"/>
      <c r="EL110" s="3"/>
      <c r="EM110" s="3"/>
      <c r="EN110" s="3"/>
      <c r="EO110" s="3"/>
      <c r="EP110" s="3"/>
      <c r="EQ110" s="3"/>
      <c r="ER110" s="3"/>
      <c r="ES110" s="3"/>
      <c r="ET110" s="3"/>
      <c r="EU110" s="3"/>
      <c r="EV110" s="3"/>
      <c r="EW110" s="3"/>
      <c r="EX110" s="3"/>
      <c r="EY110" s="3"/>
      <c r="EZ110" s="3"/>
      <c r="FA110" s="3"/>
      <c r="FB110" s="3"/>
    </row>
    <row r="111" spans="1:158" s="45" customFormat="1" hidden="1" x14ac:dyDescent="0.25">
      <c r="A111" s="25" t="s">
        <v>111</v>
      </c>
      <c r="B111" s="9"/>
      <c r="C111" s="113">
        <f>C112/8.5</f>
        <v>390.35294117647061</v>
      </c>
      <c r="D111" s="9"/>
      <c r="E111" s="9"/>
      <c r="F111" s="9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/>
      <c r="EG111" s="3"/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</row>
    <row r="112" spans="1:158" s="45" customFormat="1" hidden="1" x14ac:dyDescent="0.25">
      <c r="A112" s="197" t="s">
        <v>141</v>
      </c>
      <c r="B112" s="9"/>
      <c r="C112" s="9">
        <v>3318</v>
      </c>
      <c r="D112" s="9"/>
      <c r="E112" s="9"/>
      <c r="F112" s="9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</row>
    <row r="113" spans="1:158" s="45" customFormat="1" ht="30" hidden="1" x14ac:dyDescent="0.25">
      <c r="A113" s="199" t="s">
        <v>112</v>
      </c>
      <c r="B113" s="9"/>
      <c r="C113" s="9"/>
      <c r="D113" s="9"/>
      <c r="E113" s="9"/>
      <c r="F113" s="9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</row>
    <row r="114" spans="1:158" s="45" customFormat="1" ht="15.75" hidden="1" thickBot="1" x14ac:dyDescent="0.3">
      <c r="A114" s="18" t="s">
        <v>185</v>
      </c>
      <c r="B114" s="20"/>
      <c r="C114" s="104">
        <f>C110+ROUND(C112/3.9,0)+C113</f>
        <v>851</v>
      </c>
      <c r="D114" s="20"/>
      <c r="E114" s="20"/>
      <c r="F114" s="20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</row>
    <row r="115" spans="1:158" s="45" customFormat="1" ht="15" hidden="1" customHeight="1" thickBot="1" x14ac:dyDescent="0.3">
      <c r="A115" s="93" t="s">
        <v>10</v>
      </c>
      <c r="B115" s="152"/>
      <c r="C115" s="152"/>
      <c r="D115" s="152"/>
      <c r="E115" s="152"/>
      <c r="F115" s="152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</row>
    <row r="116" spans="1:158" s="45" customFormat="1" ht="15" hidden="1" customHeight="1" x14ac:dyDescent="0.25">
      <c r="A116" s="224" t="s">
        <v>276</v>
      </c>
      <c r="B116" s="9"/>
      <c r="C116" s="9"/>
      <c r="D116" s="9"/>
      <c r="E116" s="9"/>
      <c r="F116" s="9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</row>
    <row r="117" spans="1:158" s="45" customFormat="1" ht="15" hidden="1" customHeight="1" x14ac:dyDescent="0.25">
      <c r="A117" s="222" t="s">
        <v>144</v>
      </c>
      <c r="B117" s="9"/>
      <c r="C117" s="9"/>
      <c r="D117" s="9"/>
      <c r="E117" s="9"/>
      <c r="F117" s="9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/>
      <c r="ED117" s="3"/>
      <c r="EE117" s="3"/>
      <c r="EF117" s="3"/>
      <c r="EG117" s="3"/>
      <c r="EH117" s="3"/>
      <c r="EI117" s="3"/>
      <c r="EJ117" s="3"/>
      <c r="EK117" s="3"/>
      <c r="EL117" s="3"/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</row>
    <row r="118" spans="1:158" s="45" customFormat="1" hidden="1" x14ac:dyDescent="0.25">
      <c r="A118" s="157" t="s">
        <v>113</v>
      </c>
      <c r="B118" s="9"/>
      <c r="C118" s="9">
        <f>C119</f>
        <v>0</v>
      </c>
      <c r="D118" s="9"/>
      <c r="E118" s="9"/>
      <c r="F118" s="9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</row>
    <row r="119" spans="1:158" s="45" customFormat="1" hidden="1" x14ac:dyDescent="0.25">
      <c r="A119" s="17" t="s">
        <v>184</v>
      </c>
      <c r="B119" s="9"/>
      <c r="C119" s="9"/>
      <c r="D119" s="9"/>
      <c r="E119" s="9"/>
      <c r="F119" s="9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/>
      <c r="DA119" s="3"/>
      <c r="DB119" s="3"/>
      <c r="DC119" s="3"/>
      <c r="DD119" s="3"/>
      <c r="DE119" s="3"/>
      <c r="DF119" s="3"/>
      <c r="DG119" s="3"/>
      <c r="DH119" s="3"/>
      <c r="DI119" s="3"/>
      <c r="DJ119" s="3"/>
      <c r="DK119" s="3"/>
      <c r="DL119" s="3"/>
      <c r="DM119" s="3"/>
      <c r="DN119" s="3"/>
      <c r="DO119" s="3"/>
      <c r="DP119" s="3"/>
      <c r="DQ119" s="3"/>
      <c r="DR119" s="3"/>
      <c r="DS119" s="3"/>
      <c r="DT119" s="3"/>
      <c r="DU119" s="3"/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/>
      <c r="EJ119" s="3"/>
      <c r="EK119" s="3"/>
      <c r="EL119" s="3"/>
      <c r="EM119" s="3"/>
      <c r="EN119" s="3"/>
      <c r="EO119" s="3"/>
      <c r="EP119" s="3"/>
      <c r="EQ119" s="3"/>
      <c r="ER119" s="3"/>
      <c r="ES119" s="3"/>
      <c r="ET119" s="3"/>
      <c r="EU119" s="3"/>
      <c r="EV119" s="3"/>
      <c r="EW119" s="3"/>
      <c r="EX119" s="3"/>
      <c r="EY119" s="3"/>
      <c r="EZ119" s="3"/>
      <c r="FA119" s="3"/>
      <c r="FB119" s="3"/>
    </row>
    <row r="120" spans="1:158" s="45" customFormat="1" hidden="1" x14ac:dyDescent="0.25">
      <c r="A120" s="25" t="s">
        <v>111</v>
      </c>
      <c r="B120" s="9"/>
      <c r="C120" s="113">
        <f>C121/8.5</f>
        <v>105.88235294117646</v>
      </c>
      <c r="D120" s="9"/>
      <c r="E120" s="9"/>
      <c r="F120" s="9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</row>
    <row r="121" spans="1:158" s="45" customFormat="1" hidden="1" x14ac:dyDescent="0.25">
      <c r="A121" s="197" t="s">
        <v>141</v>
      </c>
      <c r="B121" s="9"/>
      <c r="C121" s="218">
        <v>900</v>
      </c>
      <c r="D121" s="9"/>
      <c r="E121" s="9"/>
      <c r="F121" s="9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</row>
    <row r="122" spans="1:158" s="45" customFormat="1" ht="30" hidden="1" x14ac:dyDescent="0.25">
      <c r="A122" s="199" t="s">
        <v>112</v>
      </c>
      <c r="B122" s="9"/>
      <c r="C122" s="9"/>
      <c r="D122" s="9"/>
      <c r="E122" s="9"/>
      <c r="F122" s="9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/>
      <c r="CG122" s="3"/>
      <c r="CH122" s="3"/>
      <c r="CI122" s="3"/>
      <c r="CJ122" s="3"/>
      <c r="CK122" s="3"/>
      <c r="CL122" s="3"/>
      <c r="CM122" s="3"/>
      <c r="CN122" s="3"/>
      <c r="CO122" s="3"/>
      <c r="CP122" s="3"/>
      <c r="CQ122" s="3"/>
      <c r="CR122" s="3"/>
      <c r="CS122" s="3"/>
      <c r="CT122" s="3"/>
      <c r="CU122" s="3"/>
      <c r="CV122" s="3"/>
      <c r="CW122" s="3"/>
      <c r="CX122" s="3"/>
      <c r="CY122" s="3"/>
      <c r="CZ122" s="3"/>
      <c r="DA122" s="3"/>
      <c r="DB122" s="3"/>
      <c r="DC122" s="3"/>
      <c r="DD122" s="3"/>
      <c r="DE122" s="3"/>
      <c r="DF122" s="3"/>
      <c r="DG122" s="3"/>
      <c r="DH122" s="3"/>
      <c r="DI122" s="3"/>
      <c r="DJ122" s="3"/>
      <c r="DK122" s="3"/>
      <c r="DL122" s="3"/>
      <c r="DM122" s="3"/>
      <c r="DN122" s="3"/>
      <c r="DO122" s="3"/>
      <c r="DP122" s="3"/>
      <c r="DQ122" s="3"/>
      <c r="DR122" s="3"/>
      <c r="DS122" s="3"/>
      <c r="DT122" s="3"/>
      <c r="DU122" s="3"/>
      <c r="DV122" s="3"/>
      <c r="DW122" s="3"/>
      <c r="DX122" s="3"/>
      <c r="DY122" s="3"/>
      <c r="DZ122" s="3"/>
      <c r="EA122" s="3"/>
      <c r="EB122" s="3"/>
      <c r="EC122" s="3"/>
      <c r="ED122" s="3"/>
      <c r="EE122" s="3"/>
      <c r="EF122" s="3"/>
      <c r="EG122" s="3"/>
      <c r="EH122" s="3"/>
      <c r="EI122" s="3"/>
      <c r="EJ122" s="3"/>
      <c r="EK122" s="3"/>
      <c r="EL122" s="3"/>
      <c r="EM122" s="3"/>
      <c r="EN122" s="3"/>
      <c r="EO122" s="3"/>
      <c r="EP122" s="3"/>
      <c r="EQ122" s="3"/>
      <c r="ER122" s="3"/>
      <c r="ES122" s="3"/>
      <c r="ET122" s="3"/>
      <c r="EU122" s="3"/>
      <c r="EV122" s="3"/>
      <c r="EW122" s="3"/>
      <c r="EX122" s="3"/>
      <c r="EY122" s="3"/>
      <c r="EZ122" s="3"/>
      <c r="FA122" s="3"/>
      <c r="FB122" s="3"/>
    </row>
    <row r="123" spans="1:158" s="45" customFormat="1" ht="15" hidden="1" customHeight="1" thickBot="1" x14ac:dyDescent="0.3">
      <c r="A123" s="18" t="s">
        <v>185</v>
      </c>
      <c r="B123" s="20"/>
      <c r="C123" s="104">
        <f>C119+ROUND(C121/3.9,0)+C122</f>
        <v>231</v>
      </c>
      <c r="D123" s="20"/>
      <c r="E123" s="20"/>
      <c r="F123" s="20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</row>
    <row r="124" spans="1:158" s="45" customFormat="1" ht="15" hidden="1" customHeight="1" thickBot="1" x14ac:dyDescent="0.3">
      <c r="A124" s="93" t="s">
        <v>10</v>
      </c>
      <c r="B124" s="152"/>
      <c r="C124" s="152"/>
      <c r="D124" s="152"/>
      <c r="E124" s="152"/>
      <c r="F124" s="152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  <c r="CC124" s="3"/>
      <c r="CD124" s="3"/>
      <c r="CE124" s="3"/>
      <c r="CF124" s="3"/>
      <c r="CG124" s="3"/>
      <c r="CH124" s="3"/>
      <c r="CI124" s="3"/>
      <c r="CJ124" s="3"/>
      <c r="CK124" s="3"/>
      <c r="CL124" s="3"/>
      <c r="CM124" s="3"/>
      <c r="CN124" s="3"/>
      <c r="CO124" s="3"/>
      <c r="CP124" s="3"/>
      <c r="CQ124" s="3"/>
      <c r="CR124" s="3"/>
      <c r="CS124" s="3"/>
      <c r="CT124" s="3"/>
      <c r="CU124" s="3"/>
      <c r="CV124" s="3"/>
      <c r="CW124" s="3"/>
      <c r="CX124" s="3"/>
      <c r="CY124" s="3"/>
      <c r="CZ124" s="3"/>
      <c r="DA124" s="3"/>
      <c r="DB124" s="3"/>
      <c r="DC124" s="3"/>
      <c r="DD124" s="3"/>
      <c r="DE124" s="3"/>
      <c r="DF124" s="3"/>
      <c r="DG124" s="3"/>
      <c r="DH124" s="3"/>
      <c r="DI124" s="3"/>
      <c r="DJ124" s="3"/>
      <c r="DK124" s="3"/>
      <c r="DL124" s="3"/>
      <c r="DM124" s="3"/>
      <c r="DN124" s="3"/>
      <c r="DO124" s="3"/>
      <c r="DP124" s="3"/>
      <c r="DQ124" s="3"/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/>
      <c r="ED124" s="3"/>
      <c r="EE124" s="3"/>
      <c r="EF124" s="3"/>
      <c r="EG124" s="3"/>
      <c r="EH124" s="3"/>
      <c r="EI124" s="3"/>
      <c r="EJ124" s="3"/>
      <c r="EK124" s="3"/>
      <c r="EL124" s="3"/>
      <c r="EM124" s="3"/>
      <c r="EN124" s="3"/>
      <c r="EO124" s="3"/>
      <c r="EP124" s="3"/>
      <c r="EQ124" s="3"/>
      <c r="ER124" s="3"/>
      <c r="ES124" s="3"/>
      <c r="ET124" s="3"/>
      <c r="EU124" s="3"/>
      <c r="EV124" s="3"/>
      <c r="EW124" s="3"/>
      <c r="EX124" s="3"/>
      <c r="EY124" s="3"/>
      <c r="EZ124" s="3"/>
      <c r="FA124" s="3"/>
      <c r="FB124" s="3"/>
    </row>
    <row r="125" spans="1:158" s="45" customFormat="1" ht="15" hidden="1" customHeight="1" x14ac:dyDescent="0.25">
      <c r="A125" s="224" t="s">
        <v>277</v>
      </c>
      <c r="B125" s="9"/>
      <c r="C125" s="9"/>
      <c r="D125" s="9"/>
      <c r="E125" s="9"/>
      <c r="F125" s="9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/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/>
      <c r="EJ125" s="3"/>
      <c r="EK125" s="3"/>
      <c r="EL125" s="3"/>
      <c r="EM125" s="3"/>
      <c r="EN125" s="3"/>
      <c r="EO125" s="3"/>
      <c r="EP125" s="3"/>
      <c r="EQ125" s="3"/>
      <c r="ER125" s="3"/>
      <c r="ES125" s="3"/>
      <c r="ET125" s="3"/>
      <c r="EU125" s="3"/>
      <c r="EV125" s="3"/>
      <c r="EW125" s="3"/>
      <c r="EX125" s="3"/>
      <c r="EY125" s="3"/>
      <c r="EZ125" s="3"/>
      <c r="FA125" s="3"/>
      <c r="FB125" s="3"/>
    </row>
    <row r="126" spans="1:158" s="45" customFormat="1" ht="15" hidden="1" customHeight="1" x14ac:dyDescent="0.25">
      <c r="A126" s="222" t="s">
        <v>144</v>
      </c>
      <c r="B126" s="9"/>
      <c r="C126" s="9"/>
      <c r="D126" s="9"/>
      <c r="E126" s="9"/>
      <c r="F126" s="9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/>
      <c r="CL126" s="3"/>
      <c r="CM126" s="3"/>
      <c r="CN126" s="3"/>
      <c r="CO126" s="3"/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</row>
    <row r="127" spans="1:158" s="45" customFormat="1" hidden="1" x14ac:dyDescent="0.25">
      <c r="A127" s="157" t="s">
        <v>113</v>
      </c>
      <c r="B127" s="9"/>
      <c r="C127" s="9">
        <f>C128</f>
        <v>0</v>
      </c>
      <c r="D127" s="9"/>
      <c r="E127" s="9"/>
      <c r="F127" s="9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/>
      <c r="CL127" s="3"/>
      <c r="CM127" s="3"/>
      <c r="CN127" s="3"/>
      <c r="CO127" s="3"/>
      <c r="CP127" s="3"/>
      <c r="CQ127" s="3"/>
      <c r="CR127" s="3"/>
      <c r="CS127" s="3"/>
      <c r="CT127" s="3"/>
      <c r="CU127" s="3"/>
      <c r="CV127" s="3"/>
      <c r="CW127" s="3"/>
      <c r="CX127" s="3"/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/>
      <c r="EA127" s="3"/>
      <c r="EB127" s="3"/>
      <c r="EC127" s="3"/>
      <c r="ED127" s="3"/>
      <c r="EE127" s="3"/>
      <c r="EF127" s="3"/>
      <c r="EG127" s="3"/>
      <c r="EH127" s="3"/>
      <c r="EI127" s="3"/>
      <c r="EJ127" s="3"/>
      <c r="EK127" s="3"/>
      <c r="EL127" s="3"/>
      <c r="EM127" s="3"/>
      <c r="EN127" s="3"/>
      <c r="EO127" s="3"/>
      <c r="EP127" s="3"/>
      <c r="EQ127" s="3"/>
      <c r="ER127" s="3"/>
      <c r="ES127" s="3"/>
      <c r="ET127" s="3"/>
      <c r="EU127" s="3"/>
      <c r="EV127" s="3"/>
      <c r="EW127" s="3"/>
      <c r="EX127" s="3"/>
      <c r="EY127" s="3"/>
      <c r="EZ127" s="3"/>
      <c r="FA127" s="3"/>
      <c r="FB127" s="3"/>
    </row>
    <row r="128" spans="1:158" s="45" customFormat="1" hidden="1" x14ac:dyDescent="0.25">
      <c r="A128" s="17" t="s">
        <v>184</v>
      </c>
      <c r="B128" s="9"/>
      <c r="C128" s="9"/>
      <c r="D128" s="9"/>
      <c r="E128" s="9"/>
      <c r="F128" s="9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/>
      <c r="CH128" s="3"/>
      <c r="CI128" s="3"/>
      <c r="CJ128" s="3"/>
      <c r="CK128" s="3"/>
      <c r="CL128" s="3"/>
      <c r="CM128" s="3"/>
      <c r="CN128" s="3"/>
      <c r="CO128" s="3"/>
      <c r="CP128" s="3"/>
      <c r="CQ128" s="3"/>
      <c r="CR128" s="3"/>
      <c r="CS128" s="3"/>
      <c r="CT128" s="3"/>
      <c r="CU128" s="3"/>
      <c r="CV128" s="3"/>
      <c r="CW128" s="3"/>
      <c r="CX128" s="3"/>
      <c r="CY128" s="3"/>
      <c r="CZ128" s="3"/>
      <c r="DA128" s="3"/>
      <c r="DB128" s="3"/>
      <c r="DC128" s="3"/>
      <c r="DD128" s="3"/>
      <c r="DE128" s="3"/>
      <c r="DF128" s="3"/>
      <c r="DG128" s="3"/>
      <c r="DH128" s="3"/>
      <c r="DI128" s="3"/>
      <c r="DJ128" s="3"/>
      <c r="DK128" s="3"/>
      <c r="DL128" s="3"/>
      <c r="DM128" s="3"/>
      <c r="DN128" s="3"/>
      <c r="DO128" s="3"/>
      <c r="DP128" s="3"/>
      <c r="DQ128" s="3"/>
      <c r="DR128" s="3"/>
      <c r="DS128" s="3"/>
      <c r="DT128" s="3"/>
      <c r="DU128" s="3"/>
      <c r="DV128" s="3"/>
      <c r="DW128" s="3"/>
      <c r="DX128" s="3"/>
      <c r="DY128" s="3"/>
      <c r="DZ128" s="3"/>
      <c r="EA128" s="3"/>
      <c r="EB128" s="3"/>
      <c r="EC128" s="3"/>
      <c r="ED128" s="3"/>
      <c r="EE128" s="3"/>
      <c r="EF128" s="3"/>
      <c r="EG128" s="3"/>
      <c r="EH128" s="3"/>
      <c r="EI128" s="3"/>
      <c r="EJ128" s="3"/>
      <c r="EK128" s="3"/>
      <c r="EL128" s="3"/>
      <c r="EM128" s="3"/>
      <c r="EN128" s="3"/>
      <c r="EO128" s="3"/>
      <c r="EP128" s="3"/>
      <c r="EQ128" s="3"/>
      <c r="ER128" s="3"/>
      <c r="ES128" s="3"/>
      <c r="ET128" s="3"/>
      <c r="EU128" s="3"/>
      <c r="EV128" s="3"/>
      <c r="EW128" s="3"/>
      <c r="EX128" s="3"/>
      <c r="EY128" s="3"/>
      <c r="EZ128" s="3"/>
      <c r="FA128" s="3"/>
      <c r="FB128" s="3"/>
    </row>
    <row r="129" spans="1:158" s="45" customFormat="1" hidden="1" x14ac:dyDescent="0.25">
      <c r="A129" s="25" t="s">
        <v>111</v>
      </c>
      <c r="B129" s="9"/>
      <c r="C129" s="113">
        <f>C130/8.5</f>
        <v>105.88235294117646</v>
      </c>
      <c r="D129" s="9"/>
      <c r="E129" s="9"/>
      <c r="F129" s="9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/>
      <c r="EH129" s="3"/>
      <c r="EI129" s="3"/>
      <c r="EJ129" s="3"/>
      <c r="EK129" s="3"/>
      <c r="EL129" s="3"/>
      <c r="EM129" s="3"/>
      <c r="EN129" s="3"/>
      <c r="EO129" s="3"/>
      <c r="EP129" s="3"/>
      <c r="EQ129" s="3"/>
      <c r="ER129" s="3"/>
      <c r="ES129" s="3"/>
      <c r="ET129" s="3"/>
      <c r="EU129" s="3"/>
      <c r="EV129" s="3"/>
      <c r="EW129" s="3"/>
      <c r="EX129" s="3"/>
      <c r="EY129" s="3"/>
      <c r="EZ129" s="3"/>
      <c r="FA129" s="3"/>
      <c r="FB129" s="3"/>
    </row>
    <row r="130" spans="1:158" s="45" customFormat="1" hidden="1" x14ac:dyDescent="0.25">
      <c r="A130" s="197" t="s">
        <v>141</v>
      </c>
      <c r="B130" s="9"/>
      <c r="C130" s="218">
        <v>900</v>
      </c>
      <c r="D130" s="9"/>
      <c r="E130" s="9"/>
      <c r="F130" s="9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/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</row>
    <row r="131" spans="1:158" s="45" customFormat="1" ht="30" hidden="1" x14ac:dyDescent="0.25">
      <c r="A131" s="199" t="s">
        <v>112</v>
      </c>
      <c r="B131" s="9"/>
      <c r="C131" s="9"/>
      <c r="D131" s="9"/>
      <c r="E131" s="9"/>
      <c r="F131" s="9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/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/>
      <c r="DX131" s="3"/>
      <c r="DY131" s="3"/>
      <c r="DZ131" s="3"/>
      <c r="EA131" s="3"/>
      <c r="EB131" s="3"/>
      <c r="EC131" s="3"/>
      <c r="ED131" s="3"/>
      <c r="EE131" s="3"/>
      <c r="EF131" s="3"/>
      <c r="EG131" s="3"/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</row>
    <row r="132" spans="1:158" s="45" customFormat="1" ht="15" hidden="1" customHeight="1" thickBot="1" x14ac:dyDescent="0.3">
      <c r="A132" s="18" t="s">
        <v>185</v>
      </c>
      <c r="B132" s="20"/>
      <c r="C132" s="104">
        <f>C128+ROUND(C130/3.9,0)+C131</f>
        <v>231</v>
      </c>
      <c r="D132" s="20"/>
      <c r="E132" s="20"/>
      <c r="F132" s="20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</row>
    <row r="133" spans="1:158" s="45" customFormat="1" ht="15" hidden="1" customHeight="1" thickBot="1" x14ac:dyDescent="0.3">
      <c r="A133" s="93" t="s">
        <v>10</v>
      </c>
      <c r="B133" s="152"/>
      <c r="C133" s="152"/>
      <c r="D133" s="152"/>
      <c r="E133" s="152"/>
      <c r="F133" s="152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</row>
    <row r="134" spans="1:158" s="45" customFormat="1" ht="15" customHeight="1" x14ac:dyDescent="0.25">
      <c r="A134" s="221" t="s">
        <v>278</v>
      </c>
      <c r="B134" s="9"/>
      <c r="C134" s="9"/>
      <c r="D134" s="9"/>
      <c r="E134" s="9"/>
      <c r="F134" s="9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  <c r="CC134" s="3"/>
      <c r="CD134" s="3"/>
      <c r="CE134" s="3"/>
      <c r="CF134" s="3"/>
      <c r="CG134" s="3"/>
      <c r="CH134" s="3"/>
      <c r="CI134" s="3"/>
      <c r="CJ134" s="3"/>
      <c r="CK134" s="3"/>
      <c r="CL134" s="3"/>
      <c r="CM134" s="3"/>
      <c r="CN134" s="3"/>
      <c r="CO134" s="3"/>
      <c r="CP134" s="3"/>
      <c r="CQ134" s="3"/>
      <c r="CR134" s="3"/>
      <c r="CS134" s="3"/>
      <c r="CT134" s="3"/>
      <c r="CU134" s="3"/>
      <c r="CV134" s="3"/>
      <c r="CW134" s="3"/>
      <c r="CX134" s="3"/>
      <c r="CY134" s="3"/>
      <c r="CZ134" s="3"/>
      <c r="DA134" s="3"/>
      <c r="DB134" s="3"/>
      <c r="DC134" s="3"/>
      <c r="DD134" s="3"/>
      <c r="DE134" s="3"/>
      <c r="DF134" s="3"/>
      <c r="DG134" s="3"/>
      <c r="DH134" s="3"/>
      <c r="DI134" s="3"/>
      <c r="DJ134" s="3"/>
      <c r="DK134" s="3"/>
      <c r="DL134" s="3"/>
      <c r="DM134" s="3"/>
      <c r="DN134" s="3"/>
      <c r="DO134" s="3"/>
      <c r="DP134" s="3"/>
      <c r="DQ134" s="3"/>
      <c r="DR134" s="3"/>
      <c r="DS134" s="3"/>
      <c r="DT134" s="3"/>
      <c r="DU134" s="3"/>
      <c r="DV134" s="3"/>
      <c r="DW134" s="3"/>
      <c r="DX134" s="3"/>
      <c r="DY134" s="3"/>
      <c r="DZ134" s="3"/>
      <c r="EA134" s="3"/>
      <c r="EB134" s="3"/>
      <c r="EC134" s="3"/>
      <c r="ED134" s="3"/>
      <c r="EE134" s="3"/>
      <c r="EF134" s="3"/>
      <c r="EG134" s="3"/>
      <c r="EH134" s="3"/>
      <c r="EI134" s="3"/>
      <c r="EJ134" s="3"/>
      <c r="EK134" s="3"/>
      <c r="EL134" s="3"/>
      <c r="EM134" s="3"/>
      <c r="EN134" s="3"/>
      <c r="EO134" s="3"/>
      <c r="EP134" s="3"/>
      <c r="EQ134" s="3"/>
      <c r="ER134" s="3"/>
      <c r="ES134" s="3"/>
      <c r="ET134" s="3"/>
      <c r="EU134" s="3"/>
      <c r="EV134" s="3"/>
      <c r="EW134" s="3"/>
      <c r="EX134" s="3"/>
      <c r="EY134" s="3"/>
      <c r="EZ134" s="3"/>
      <c r="FA134" s="3"/>
      <c r="FB134" s="3"/>
    </row>
    <row r="135" spans="1:158" s="45" customFormat="1" ht="15" customHeight="1" x14ac:dyDescent="0.25">
      <c r="A135" s="222" t="s">
        <v>144</v>
      </c>
      <c r="B135" s="9"/>
      <c r="C135" s="9"/>
      <c r="D135" s="9"/>
      <c r="E135" s="9"/>
      <c r="F135" s="9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/>
      <c r="CP135" s="3"/>
      <c r="CQ135" s="3"/>
      <c r="CR135" s="3"/>
      <c r="CS135" s="3"/>
      <c r="CT135" s="3"/>
      <c r="CU135" s="3"/>
      <c r="CV135" s="3"/>
      <c r="CW135" s="3"/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/>
      <c r="DL135" s="3"/>
      <c r="DM135" s="3"/>
      <c r="DN135" s="3"/>
      <c r="DO135" s="3"/>
      <c r="DP135" s="3"/>
      <c r="DQ135" s="3"/>
      <c r="DR135" s="3"/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/>
      <c r="EG135" s="3"/>
      <c r="EH135" s="3"/>
      <c r="EI135" s="3"/>
      <c r="EJ135" s="3"/>
      <c r="EK135" s="3"/>
      <c r="EL135" s="3"/>
      <c r="EM135" s="3"/>
      <c r="EN135" s="3"/>
      <c r="EO135" s="3"/>
      <c r="EP135" s="3"/>
      <c r="EQ135" s="3"/>
      <c r="ER135" s="3"/>
      <c r="ES135" s="3"/>
      <c r="ET135" s="3"/>
      <c r="EU135" s="3"/>
      <c r="EV135" s="3"/>
      <c r="EW135" s="3"/>
      <c r="EX135" s="3"/>
      <c r="EY135" s="3"/>
      <c r="EZ135" s="3"/>
      <c r="FA135" s="3"/>
      <c r="FB135" s="3"/>
    </row>
    <row r="136" spans="1:158" s="45" customFormat="1" ht="15" customHeight="1" x14ac:dyDescent="0.25">
      <c r="A136" s="180" t="s">
        <v>114</v>
      </c>
      <c r="B136" s="9"/>
      <c r="C136" s="9"/>
      <c r="D136" s="9"/>
      <c r="E136" s="9"/>
      <c r="F136" s="9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</row>
    <row r="137" spans="1:158" s="45" customFormat="1" x14ac:dyDescent="0.25">
      <c r="A137" s="34" t="s">
        <v>19</v>
      </c>
      <c r="B137" s="9"/>
      <c r="C137" s="9">
        <v>9060</v>
      </c>
      <c r="D137" s="9"/>
      <c r="E137" s="9"/>
      <c r="F137" s="9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/>
      <c r="CK137" s="3"/>
      <c r="CL137" s="3"/>
      <c r="CM137" s="3"/>
      <c r="CN137" s="3"/>
      <c r="CO137" s="3"/>
      <c r="CP137" s="3"/>
      <c r="CQ137" s="3"/>
      <c r="CR137" s="3"/>
      <c r="CS137" s="3"/>
      <c r="CT137" s="3"/>
      <c r="CU137" s="3"/>
      <c r="CV137" s="3"/>
      <c r="CW137" s="3"/>
      <c r="CX137" s="3"/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/>
      <c r="EG137" s="3"/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/>
      <c r="ES137" s="3"/>
      <c r="ET137" s="3"/>
      <c r="EU137" s="3"/>
      <c r="EV137" s="3"/>
      <c r="EW137" s="3"/>
      <c r="EX137" s="3"/>
      <c r="EY137" s="3"/>
      <c r="EZ137" s="3"/>
      <c r="FA137" s="3"/>
      <c r="FB137" s="3"/>
    </row>
    <row r="138" spans="1:158" s="45" customFormat="1" ht="30" x14ac:dyDescent="0.25">
      <c r="A138" s="37" t="s">
        <v>30</v>
      </c>
      <c r="B138" s="9"/>
      <c r="C138" s="9">
        <f>4558+39</f>
        <v>4597</v>
      </c>
      <c r="D138" s="9"/>
      <c r="E138" s="9"/>
      <c r="F138" s="9"/>
      <c r="G138" s="3"/>
      <c r="H138" s="202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/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</row>
    <row r="139" spans="1:158" s="45" customFormat="1" x14ac:dyDescent="0.25">
      <c r="A139" s="34" t="s">
        <v>32</v>
      </c>
      <c r="B139" s="9"/>
      <c r="C139" s="9">
        <v>5490</v>
      </c>
      <c r="D139" s="9"/>
      <c r="E139" s="9"/>
      <c r="F139" s="9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/>
      <c r="DM139" s="3"/>
      <c r="DN139" s="3"/>
      <c r="DO139" s="3"/>
      <c r="DP139" s="3"/>
      <c r="DQ139" s="3"/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/>
      <c r="EC139" s="3"/>
      <c r="ED139" s="3"/>
      <c r="EE139" s="3"/>
      <c r="EF139" s="3"/>
      <c r="EG139" s="3"/>
      <c r="EH139" s="3"/>
      <c r="EI139" s="3"/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</row>
    <row r="140" spans="1:158" s="45" customFormat="1" x14ac:dyDescent="0.25">
      <c r="A140" s="34" t="s">
        <v>115</v>
      </c>
      <c r="B140" s="9"/>
      <c r="C140" s="9">
        <v>2860</v>
      </c>
      <c r="D140" s="9"/>
      <c r="E140" s="9"/>
      <c r="F140" s="9"/>
      <c r="G140" s="3"/>
      <c r="H140" s="202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  <c r="BD140" s="3"/>
      <c r="BE140" s="3"/>
      <c r="BF140" s="3"/>
      <c r="BG140" s="3"/>
      <c r="BH140" s="3"/>
      <c r="BI140" s="3"/>
      <c r="BJ140" s="3"/>
      <c r="BK140" s="3"/>
      <c r="BL140" s="3"/>
      <c r="BM140" s="3"/>
      <c r="BN140" s="3"/>
      <c r="BO140" s="3"/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</row>
    <row r="141" spans="1:158" s="45" customFormat="1" x14ac:dyDescent="0.25">
      <c r="A141" s="200" t="s">
        <v>52</v>
      </c>
      <c r="B141" s="20"/>
      <c r="C141" s="20">
        <v>710</v>
      </c>
      <c r="D141" s="20"/>
      <c r="E141" s="20"/>
      <c r="F141" s="20"/>
      <c r="G141" s="3"/>
      <c r="H141" s="202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/>
      <c r="DC141" s="3"/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</row>
    <row r="142" spans="1:158" s="45" customFormat="1" ht="15.75" thickBot="1" x14ac:dyDescent="0.3">
      <c r="A142" s="37" t="s">
        <v>152</v>
      </c>
      <c r="B142" s="20"/>
      <c r="C142" s="20">
        <v>5000</v>
      </c>
      <c r="D142" s="20"/>
      <c r="E142" s="20"/>
      <c r="F142" s="20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/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</row>
    <row r="143" spans="1:158" s="45" customFormat="1" ht="15" customHeight="1" thickBot="1" x14ac:dyDescent="0.3">
      <c r="A143" s="109" t="s">
        <v>10</v>
      </c>
      <c r="B143" s="152"/>
      <c r="C143" s="152"/>
      <c r="D143" s="152"/>
      <c r="E143" s="152"/>
      <c r="F143" s="152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/>
      <c r="BX143" s="3"/>
      <c r="BY143" s="3"/>
      <c r="BZ143" s="3"/>
      <c r="CA143" s="3"/>
      <c r="CB143" s="3"/>
      <c r="CC143" s="3"/>
      <c r="CD143" s="3"/>
      <c r="CE143" s="3"/>
      <c r="CF143" s="3"/>
      <c r="CG143" s="3"/>
      <c r="CH143" s="3"/>
      <c r="CI143" s="3"/>
      <c r="CJ143" s="3"/>
      <c r="CK143" s="3"/>
      <c r="CL143" s="3"/>
      <c r="CM143" s="3"/>
      <c r="CN143" s="3"/>
      <c r="CO143" s="3"/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/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/>
      <c r="EI143" s="3"/>
      <c r="EJ143" s="3"/>
      <c r="EK143" s="3"/>
      <c r="EL143" s="3"/>
      <c r="EM143" s="3"/>
      <c r="EN143" s="3"/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/>
      <c r="FB143" s="3"/>
    </row>
    <row r="144" spans="1:158" s="45" customFormat="1" ht="28.5" hidden="1" x14ac:dyDescent="0.25">
      <c r="A144" s="223" t="s">
        <v>279</v>
      </c>
      <c r="B144" s="9"/>
      <c r="C144" s="9"/>
      <c r="D144" s="9"/>
      <c r="E144" s="9"/>
      <c r="F144" s="9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  <c r="BD144" s="3"/>
      <c r="BE144" s="3"/>
      <c r="BF144" s="3"/>
      <c r="BG144" s="3"/>
      <c r="BH144" s="3"/>
      <c r="BI144" s="3"/>
      <c r="BJ144" s="3"/>
      <c r="BK144" s="3"/>
      <c r="BL144" s="3"/>
      <c r="BM144" s="3"/>
      <c r="BN144" s="3"/>
      <c r="BO144" s="3"/>
      <c r="BP144" s="3"/>
      <c r="BQ144" s="3"/>
      <c r="BR144" s="3"/>
      <c r="BS144" s="3"/>
      <c r="BT144" s="3"/>
      <c r="BU144" s="3"/>
      <c r="BV144" s="3"/>
      <c r="BW144" s="3"/>
      <c r="BX144" s="3"/>
      <c r="BY144" s="3"/>
      <c r="BZ144" s="3"/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/>
      <c r="CT144" s="3"/>
      <c r="CU144" s="3"/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/>
      <c r="DS144" s="3"/>
      <c r="DT144" s="3"/>
      <c r="DU144" s="3"/>
      <c r="DV144" s="3"/>
      <c r="DW144" s="3"/>
      <c r="DX144" s="3"/>
      <c r="DY144" s="3"/>
      <c r="DZ144" s="3"/>
      <c r="EA144" s="3"/>
      <c r="EB144" s="3"/>
      <c r="EC144" s="3"/>
      <c r="ED144" s="3"/>
      <c r="EE144" s="3"/>
      <c r="EF144" s="3"/>
      <c r="EG144" s="3"/>
      <c r="EH144" s="3"/>
      <c r="EI144" s="3"/>
      <c r="EJ144" s="3"/>
      <c r="EK144" s="3"/>
      <c r="EL144" s="3"/>
      <c r="EM144" s="3"/>
      <c r="EN144" s="3"/>
      <c r="EO144" s="3"/>
      <c r="EP144" s="3"/>
      <c r="EQ144" s="3"/>
      <c r="ER144" s="3"/>
      <c r="ES144" s="3"/>
      <c r="ET144" s="3"/>
      <c r="EU144" s="3"/>
      <c r="EV144" s="3"/>
      <c r="EW144" s="3"/>
      <c r="EX144" s="3"/>
      <c r="EY144" s="3"/>
      <c r="EZ144" s="3"/>
      <c r="FA144" s="3"/>
      <c r="FB144" s="3"/>
    </row>
    <row r="145" spans="1:158" s="45" customFormat="1" ht="15" hidden="1" customHeight="1" x14ac:dyDescent="0.25">
      <c r="A145" s="222" t="s">
        <v>144</v>
      </c>
      <c r="B145" s="9"/>
      <c r="C145" s="9"/>
      <c r="D145" s="9"/>
      <c r="E145" s="9"/>
      <c r="F145" s="9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</row>
    <row r="146" spans="1:158" s="45" customFormat="1" ht="15" hidden="1" customHeight="1" x14ac:dyDescent="0.25">
      <c r="A146" s="216" t="s">
        <v>114</v>
      </c>
      <c r="B146" s="9"/>
      <c r="C146" s="9"/>
      <c r="D146" s="9"/>
      <c r="E146" s="9"/>
      <c r="F146" s="9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/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</row>
    <row r="147" spans="1:158" s="45" customFormat="1" ht="15" hidden="1" customHeight="1" x14ac:dyDescent="0.25">
      <c r="A147" s="34" t="s">
        <v>264</v>
      </c>
      <c r="B147" s="20"/>
      <c r="C147" s="9">
        <v>20</v>
      </c>
      <c r="D147" s="20"/>
      <c r="E147" s="20"/>
      <c r="F147" s="20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  <c r="BD147" s="3"/>
      <c r="BE147" s="3"/>
      <c r="BF147" s="3"/>
      <c r="BG147" s="3"/>
      <c r="BH147" s="3"/>
      <c r="BI147" s="3"/>
      <c r="BJ147" s="3"/>
      <c r="BK147" s="3"/>
      <c r="BL147" s="3"/>
      <c r="BM147" s="3"/>
      <c r="BN147" s="3"/>
      <c r="BO147" s="3"/>
      <c r="BP147" s="3"/>
      <c r="BQ147" s="3"/>
      <c r="BR147" s="3"/>
      <c r="BS147" s="3"/>
      <c r="BT147" s="3"/>
      <c r="BU147" s="3"/>
      <c r="BV147" s="3"/>
      <c r="BW147" s="3"/>
      <c r="BX147" s="3"/>
      <c r="BY147" s="3"/>
      <c r="BZ147" s="3"/>
      <c r="CA147" s="3"/>
      <c r="CB147" s="3"/>
      <c r="CC147" s="3"/>
      <c r="CD147" s="3"/>
      <c r="CE147" s="3"/>
      <c r="CF147" s="3"/>
      <c r="CG147" s="3"/>
      <c r="CH147" s="3"/>
      <c r="CI147" s="3"/>
      <c r="CJ147" s="3"/>
      <c r="CK147" s="3"/>
      <c r="CL147" s="3"/>
      <c r="CM147" s="3"/>
      <c r="CN147" s="3"/>
      <c r="CO147" s="3"/>
      <c r="CP147" s="3"/>
      <c r="CQ147" s="3"/>
      <c r="CR147" s="3"/>
      <c r="CS147" s="3"/>
      <c r="CT147" s="3"/>
      <c r="CU147" s="3"/>
      <c r="CV147" s="3"/>
      <c r="CW147" s="3"/>
      <c r="CX147" s="3"/>
      <c r="CY147" s="3"/>
      <c r="CZ147" s="3"/>
      <c r="DA147" s="3"/>
      <c r="DB147" s="3"/>
      <c r="DC147" s="3"/>
      <c r="DD147" s="3"/>
      <c r="DE147" s="3"/>
      <c r="DF147" s="3"/>
      <c r="DG147" s="3"/>
      <c r="DH147" s="3"/>
      <c r="DI147" s="3"/>
      <c r="DJ147" s="3"/>
      <c r="DK147" s="3"/>
      <c r="DL147" s="3"/>
      <c r="DM147" s="3"/>
      <c r="DN147" s="3"/>
      <c r="DO147" s="3"/>
      <c r="DP147" s="3"/>
      <c r="DQ147" s="3"/>
      <c r="DR147" s="3"/>
      <c r="DS147" s="3"/>
      <c r="DT147" s="3"/>
      <c r="DU147" s="3"/>
      <c r="DV147" s="3"/>
      <c r="DW147" s="3"/>
      <c r="DX147" s="3"/>
      <c r="DY147" s="3"/>
      <c r="DZ147" s="3"/>
      <c r="EA147" s="3"/>
      <c r="EB147" s="3"/>
      <c r="EC147" s="3"/>
      <c r="ED147" s="3"/>
      <c r="EE147" s="3"/>
      <c r="EF147" s="3"/>
      <c r="EG147" s="3"/>
      <c r="EH147" s="3"/>
      <c r="EI147" s="3"/>
      <c r="EJ147" s="3"/>
      <c r="EK147" s="3"/>
      <c r="EL147" s="3"/>
      <c r="EM147" s="3"/>
      <c r="EN147" s="3"/>
      <c r="EO147" s="3"/>
      <c r="EP147" s="3"/>
      <c r="EQ147" s="3"/>
      <c r="ER147" s="3"/>
      <c r="ES147" s="3"/>
      <c r="ET147" s="3"/>
      <c r="EU147" s="3"/>
      <c r="EV147" s="3"/>
      <c r="EW147" s="3"/>
      <c r="EX147" s="3"/>
      <c r="EY147" s="3"/>
      <c r="EZ147" s="3"/>
      <c r="FA147" s="3"/>
      <c r="FB147" s="3"/>
    </row>
    <row r="148" spans="1:158" s="45" customFormat="1" ht="15" hidden="1" customHeight="1" x14ac:dyDescent="0.25">
      <c r="A148" s="34" t="s">
        <v>32</v>
      </c>
      <c r="B148" s="20"/>
      <c r="C148" s="9">
        <v>100</v>
      </c>
      <c r="D148" s="20"/>
      <c r="E148" s="20"/>
      <c r="F148" s="20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  <c r="BD148" s="3"/>
      <c r="BE148" s="3"/>
      <c r="BF148" s="3"/>
      <c r="BG148" s="3"/>
      <c r="BH148" s="3"/>
      <c r="BI148" s="3"/>
      <c r="BJ148" s="3"/>
      <c r="BK148" s="3"/>
      <c r="BL148" s="3"/>
      <c r="BM148" s="3"/>
      <c r="BN148" s="3"/>
      <c r="BO148" s="3"/>
      <c r="BP148" s="3"/>
      <c r="BQ148" s="3"/>
      <c r="BR148" s="3"/>
      <c r="BS148" s="3"/>
      <c r="BT148" s="3"/>
      <c r="BU148" s="3"/>
      <c r="BV148" s="3"/>
      <c r="BW148" s="3"/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/>
      <c r="CM148" s="3"/>
      <c r="CN148" s="3"/>
      <c r="CO148" s="3"/>
      <c r="CP148" s="3"/>
      <c r="CQ148" s="3"/>
      <c r="CR148" s="3"/>
      <c r="CS148" s="3"/>
      <c r="CT148" s="3"/>
      <c r="CU148" s="3"/>
      <c r="CV148" s="3"/>
      <c r="CW148" s="3"/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/>
      <c r="DJ148" s="3"/>
      <c r="DK148" s="3"/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/>
      <c r="EE148" s="3"/>
      <c r="EF148" s="3"/>
      <c r="EG148" s="3"/>
      <c r="EH148" s="3"/>
      <c r="EI148" s="3"/>
      <c r="EJ148" s="3"/>
      <c r="EK148" s="3"/>
      <c r="EL148" s="3"/>
      <c r="EM148" s="3"/>
      <c r="EN148" s="3"/>
      <c r="EO148" s="3"/>
      <c r="EP148" s="3"/>
      <c r="EQ148" s="3"/>
      <c r="ER148" s="3"/>
      <c r="ES148" s="3"/>
      <c r="ET148" s="3"/>
      <c r="EU148" s="3"/>
      <c r="EV148" s="3"/>
      <c r="EW148" s="3"/>
      <c r="EX148" s="3"/>
      <c r="EY148" s="3"/>
      <c r="EZ148" s="3"/>
      <c r="FA148" s="3"/>
      <c r="FB148" s="3"/>
    </row>
    <row r="149" spans="1:158" s="45" customFormat="1" ht="15" hidden="1" customHeight="1" thickBot="1" x14ac:dyDescent="0.3">
      <c r="A149" s="34" t="s">
        <v>115</v>
      </c>
      <c r="B149" s="20"/>
      <c r="C149" s="9">
        <v>297</v>
      </c>
      <c r="D149" s="20"/>
      <c r="E149" s="20"/>
      <c r="F149" s="20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/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/>
      <c r="EI149" s="3"/>
      <c r="EJ149" s="3"/>
      <c r="EK149" s="3"/>
      <c r="EL149" s="3"/>
      <c r="EM149" s="3"/>
      <c r="EN149" s="3"/>
      <c r="EO149" s="3"/>
      <c r="EP149" s="3"/>
      <c r="EQ149" s="3"/>
      <c r="ER149" s="3"/>
      <c r="ES149" s="3"/>
      <c r="ET149" s="3"/>
      <c r="EU149" s="3"/>
      <c r="EV149" s="3"/>
      <c r="EW149" s="3"/>
      <c r="EX149" s="3"/>
      <c r="EY149" s="3"/>
      <c r="EZ149" s="3"/>
      <c r="FA149" s="3"/>
      <c r="FB149" s="3"/>
    </row>
    <row r="150" spans="1:158" s="45" customFormat="1" ht="15" hidden="1" customHeight="1" thickBot="1" x14ac:dyDescent="0.3">
      <c r="A150" s="109" t="s">
        <v>10</v>
      </c>
      <c r="B150" s="152"/>
      <c r="C150" s="152"/>
      <c r="D150" s="152"/>
      <c r="E150" s="152"/>
      <c r="F150" s="152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  <c r="BD150" s="3"/>
      <c r="BE150" s="3"/>
      <c r="BF150" s="3"/>
      <c r="BG150" s="3"/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/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/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/>
      <c r="ES150" s="3"/>
      <c r="ET150" s="3"/>
      <c r="EU150" s="3"/>
      <c r="EV150" s="3"/>
      <c r="EW150" s="3"/>
      <c r="EX150" s="3"/>
      <c r="EY150" s="3"/>
      <c r="EZ150" s="3"/>
      <c r="FA150" s="3"/>
      <c r="FB150" s="3"/>
    </row>
    <row r="151" spans="1:158" s="45" customFormat="1" ht="15" hidden="1" customHeight="1" x14ac:dyDescent="0.25">
      <c r="A151" s="224" t="s">
        <v>280</v>
      </c>
      <c r="B151" s="9"/>
      <c r="C151" s="9"/>
      <c r="D151" s="9"/>
      <c r="E151" s="9"/>
      <c r="F151" s="9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</row>
    <row r="152" spans="1:158" s="45" customFormat="1" ht="15" hidden="1" customHeight="1" x14ac:dyDescent="0.25">
      <c r="A152" s="222" t="s">
        <v>144</v>
      </c>
      <c r="B152" s="9"/>
      <c r="C152" s="9"/>
      <c r="D152" s="9"/>
      <c r="E152" s="9"/>
      <c r="F152" s="9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  <c r="BD152" s="3"/>
      <c r="BE152" s="3"/>
      <c r="BF152" s="3"/>
      <c r="BG152" s="3"/>
      <c r="BH152" s="3"/>
      <c r="BI152" s="3"/>
      <c r="BJ152" s="3"/>
      <c r="BK152" s="3"/>
      <c r="BL152" s="3"/>
      <c r="BM152" s="3"/>
      <c r="BN152" s="3"/>
      <c r="BO152" s="3"/>
      <c r="BP152" s="3"/>
      <c r="BQ152" s="3"/>
      <c r="BR152" s="3"/>
      <c r="BS152" s="3"/>
      <c r="BT152" s="3"/>
      <c r="BU152" s="3"/>
      <c r="BV152" s="3"/>
      <c r="BW152" s="3"/>
      <c r="BX152" s="3"/>
      <c r="BY152" s="3"/>
      <c r="BZ152" s="3"/>
      <c r="CA152" s="3"/>
      <c r="CB152" s="3"/>
      <c r="CC152" s="3"/>
      <c r="CD152" s="3"/>
      <c r="CE152" s="3"/>
      <c r="CF152" s="3"/>
      <c r="CG152" s="3"/>
      <c r="CH152" s="3"/>
      <c r="CI152" s="3"/>
      <c r="CJ152" s="3"/>
      <c r="CK152" s="3"/>
      <c r="CL152" s="3"/>
      <c r="CM152" s="3"/>
      <c r="CN152" s="3"/>
      <c r="CO152" s="3"/>
      <c r="CP152" s="3"/>
      <c r="CQ152" s="3"/>
      <c r="CR152" s="3"/>
      <c r="CS152" s="3"/>
      <c r="CT152" s="3"/>
      <c r="CU152" s="3"/>
      <c r="CV152" s="3"/>
      <c r="CW152" s="3"/>
      <c r="CX152" s="3"/>
      <c r="CY152" s="3"/>
      <c r="CZ152" s="3"/>
      <c r="DA152" s="3"/>
      <c r="DB152" s="3"/>
      <c r="DC152" s="3"/>
      <c r="DD152" s="3"/>
      <c r="DE152" s="3"/>
      <c r="DF152" s="3"/>
      <c r="DG152" s="3"/>
      <c r="DH152" s="3"/>
      <c r="DI152" s="3"/>
      <c r="DJ152" s="3"/>
      <c r="DK152" s="3"/>
      <c r="DL152" s="3"/>
      <c r="DM152" s="3"/>
      <c r="DN152" s="3"/>
      <c r="DO152" s="3"/>
      <c r="DP152" s="3"/>
      <c r="DQ152" s="3"/>
      <c r="DR152" s="3"/>
      <c r="DS152" s="3"/>
      <c r="DT152" s="3"/>
      <c r="DU152" s="3"/>
      <c r="DV152" s="3"/>
      <c r="DW152" s="3"/>
      <c r="DX152" s="3"/>
      <c r="DY152" s="3"/>
      <c r="DZ152" s="3"/>
      <c r="EA152" s="3"/>
      <c r="EB152" s="3"/>
      <c r="EC152" s="3"/>
      <c r="ED152" s="3"/>
      <c r="EE152" s="3"/>
      <c r="EF152" s="3"/>
      <c r="EG152" s="3"/>
      <c r="EH152" s="3"/>
      <c r="EI152" s="3"/>
      <c r="EJ152" s="3"/>
      <c r="EK152" s="3"/>
      <c r="EL152" s="3"/>
      <c r="EM152" s="3"/>
      <c r="EN152" s="3"/>
      <c r="EO152" s="3"/>
      <c r="EP152" s="3"/>
      <c r="EQ152" s="3"/>
      <c r="ER152" s="3"/>
      <c r="ES152" s="3"/>
      <c r="ET152" s="3"/>
      <c r="EU152" s="3"/>
      <c r="EV152" s="3"/>
      <c r="EW152" s="3"/>
      <c r="EX152" s="3"/>
      <c r="EY152" s="3"/>
      <c r="EZ152" s="3"/>
      <c r="FA152" s="3"/>
      <c r="FB152" s="3"/>
    </row>
    <row r="153" spans="1:158" s="45" customFormat="1" ht="15" hidden="1" customHeight="1" x14ac:dyDescent="0.25">
      <c r="A153" s="216" t="s">
        <v>114</v>
      </c>
      <c r="B153" s="9"/>
      <c r="C153" s="9"/>
      <c r="D153" s="9"/>
      <c r="E153" s="9"/>
      <c r="F153" s="9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</row>
    <row r="154" spans="1:158" s="45" customFormat="1" ht="15" hidden="1" customHeight="1" x14ac:dyDescent="0.25">
      <c r="A154" s="34" t="s">
        <v>32</v>
      </c>
      <c r="B154" s="9"/>
      <c r="C154" s="9">
        <v>100</v>
      </c>
      <c r="D154" s="9"/>
      <c r="E154" s="9"/>
      <c r="F154" s="9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  <c r="BD154" s="3"/>
      <c r="BE154" s="3"/>
      <c r="BF154" s="3"/>
      <c r="BG154" s="3"/>
      <c r="BH154" s="3"/>
      <c r="BI154" s="3"/>
      <c r="BJ154" s="3"/>
      <c r="BK154" s="3"/>
      <c r="BL154" s="3"/>
      <c r="BM154" s="3"/>
      <c r="BN154" s="3"/>
      <c r="BO154" s="3"/>
      <c r="BP154" s="3"/>
      <c r="BQ154" s="3"/>
      <c r="BR154" s="3"/>
      <c r="BS154" s="3"/>
      <c r="BT154" s="3"/>
      <c r="BU154" s="3"/>
      <c r="BV154" s="3"/>
      <c r="BW154" s="3"/>
      <c r="BX154" s="3"/>
      <c r="BY154" s="3"/>
      <c r="BZ154" s="3"/>
      <c r="CA154" s="3"/>
      <c r="CB154" s="3"/>
      <c r="CC154" s="3"/>
      <c r="CD154" s="3"/>
      <c r="CE154" s="3"/>
      <c r="CF154" s="3"/>
      <c r="CG154" s="3"/>
      <c r="CH154" s="3"/>
      <c r="CI154" s="3"/>
      <c r="CJ154" s="3"/>
      <c r="CK154" s="3"/>
      <c r="CL154" s="3"/>
      <c r="CM154" s="3"/>
      <c r="CN154" s="3"/>
      <c r="CO154" s="3"/>
      <c r="CP154" s="3"/>
      <c r="CQ154" s="3"/>
      <c r="CR154" s="3"/>
      <c r="CS154" s="3"/>
      <c r="CT154" s="3"/>
      <c r="CU154" s="3"/>
      <c r="CV154" s="3"/>
      <c r="CW154" s="3"/>
      <c r="CX154" s="3"/>
      <c r="CY154" s="3"/>
      <c r="CZ154" s="3"/>
      <c r="DA154" s="3"/>
      <c r="DB154" s="3"/>
      <c r="DC154" s="3"/>
      <c r="DD154" s="3"/>
      <c r="DE154" s="3"/>
      <c r="DF154" s="3"/>
      <c r="DG154" s="3"/>
      <c r="DH154" s="3"/>
      <c r="DI154" s="3"/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/>
      <c r="DY154" s="3"/>
      <c r="DZ154" s="3"/>
      <c r="EA154" s="3"/>
      <c r="EB154" s="3"/>
      <c r="EC154" s="3"/>
      <c r="ED154" s="3"/>
      <c r="EE154" s="3"/>
      <c r="EF154" s="3"/>
      <c r="EG154" s="3"/>
      <c r="EH154" s="3"/>
      <c r="EI154" s="3"/>
      <c r="EJ154" s="3"/>
      <c r="EK154" s="3"/>
      <c r="EL154" s="3"/>
      <c r="EM154" s="3"/>
      <c r="EN154" s="3"/>
      <c r="EO154" s="3"/>
      <c r="EP154" s="3"/>
      <c r="EQ154" s="3"/>
      <c r="ER154" s="3"/>
      <c r="ES154" s="3"/>
      <c r="ET154" s="3"/>
      <c r="EU154" s="3"/>
      <c r="EV154" s="3"/>
      <c r="EW154" s="3"/>
      <c r="EX154" s="3"/>
      <c r="EY154" s="3"/>
      <c r="EZ154" s="3"/>
      <c r="FA154" s="3"/>
      <c r="FB154" s="3"/>
    </row>
    <row r="155" spans="1:158" s="45" customFormat="1" ht="15" hidden="1" customHeight="1" thickBot="1" x14ac:dyDescent="0.3">
      <c r="A155" s="34" t="s">
        <v>115</v>
      </c>
      <c r="B155" s="20"/>
      <c r="C155" s="20">
        <v>500</v>
      </c>
      <c r="D155" s="20"/>
      <c r="E155" s="20"/>
      <c r="F155" s="20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  <c r="BD155" s="3"/>
      <c r="BE155" s="3"/>
      <c r="BF155" s="3"/>
      <c r="BG155" s="3"/>
      <c r="BH155" s="3"/>
      <c r="BI155" s="3"/>
      <c r="BJ155" s="3"/>
      <c r="BK155" s="3"/>
      <c r="BL155" s="3"/>
      <c r="BM155" s="3"/>
      <c r="BN155" s="3"/>
      <c r="BO155" s="3"/>
      <c r="BP155" s="3"/>
      <c r="BQ155" s="3"/>
      <c r="BR155" s="3"/>
      <c r="BS155" s="3"/>
      <c r="BT155" s="3"/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/>
      <c r="CG155" s="3"/>
      <c r="CH155" s="3"/>
      <c r="CI155" s="3"/>
      <c r="CJ155" s="3"/>
      <c r="CK155" s="3"/>
      <c r="CL155" s="3"/>
      <c r="CM155" s="3"/>
      <c r="CN155" s="3"/>
      <c r="CO155" s="3"/>
      <c r="CP155" s="3"/>
      <c r="CQ155" s="3"/>
      <c r="CR155" s="3"/>
      <c r="CS155" s="3"/>
      <c r="CT155" s="3"/>
      <c r="CU155" s="3"/>
      <c r="CV155" s="3"/>
      <c r="CW155" s="3"/>
      <c r="CX155" s="3"/>
      <c r="CY155" s="3"/>
      <c r="CZ155" s="3"/>
      <c r="DA155" s="3"/>
      <c r="DB155" s="3"/>
      <c r="DC155" s="3"/>
      <c r="DD155" s="3"/>
      <c r="DE155" s="3"/>
      <c r="DF155" s="3"/>
      <c r="DG155" s="3"/>
      <c r="DH155" s="3"/>
      <c r="DI155" s="3"/>
      <c r="DJ155" s="3"/>
      <c r="DK155" s="3"/>
      <c r="DL155" s="3"/>
      <c r="DM155" s="3"/>
      <c r="DN155" s="3"/>
      <c r="DO155" s="3"/>
      <c r="DP155" s="3"/>
      <c r="DQ155" s="3"/>
      <c r="DR155" s="3"/>
      <c r="DS155" s="3"/>
      <c r="DT155" s="3"/>
      <c r="DU155" s="3"/>
      <c r="DV155" s="3"/>
      <c r="DW155" s="3"/>
      <c r="DX155" s="3"/>
      <c r="DY155" s="3"/>
      <c r="DZ155" s="3"/>
      <c r="EA155" s="3"/>
      <c r="EB155" s="3"/>
      <c r="EC155" s="3"/>
      <c r="ED155" s="3"/>
      <c r="EE155" s="3"/>
      <c r="EF155" s="3"/>
      <c r="EG155" s="3"/>
      <c r="EH155" s="3"/>
      <c r="EI155" s="3"/>
      <c r="EJ155" s="3"/>
      <c r="EK155" s="3"/>
      <c r="EL155" s="3"/>
      <c r="EM155" s="3"/>
      <c r="EN155" s="3"/>
      <c r="EO155" s="3"/>
      <c r="EP155" s="3"/>
      <c r="EQ155" s="3"/>
      <c r="ER155" s="3"/>
      <c r="ES155" s="3"/>
      <c r="ET155" s="3"/>
      <c r="EU155" s="3"/>
      <c r="EV155" s="3"/>
      <c r="EW155" s="3"/>
      <c r="EX155" s="3"/>
      <c r="EY155" s="3"/>
      <c r="EZ155" s="3"/>
      <c r="FA155" s="3"/>
      <c r="FB155" s="3"/>
    </row>
    <row r="156" spans="1:158" s="45" customFormat="1" ht="15" hidden="1" customHeight="1" thickBot="1" x14ac:dyDescent="0.3">
      <c r="A156" s="93" t="s">
        <v>10</v>
      </c>
      <c r="B156" s="152"/>
      <c r="C156" s="152"/>
      <c r="D156" s="152"/>
      <c r="E156" s="152"/>
      <c r="F156" s="152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/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/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/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</row>
    <row r="157" spans="1:158" s="45" customFormat="1" ht="15" hidden="1" customHeight="1" x14ac:dyDescent="0.25">
      <c r="A157" s="226" t="s">
        <v>281</v>
      </c>
      <c r="B157" s="30"/>
      <c r="C157" s="30"/>
      <c r="D157" s="30"/>
      <c r="E157" s="30"/>
      <c r="F157" s="30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</row>
    <row r="158" spans="1:158" s="45" customFormat="1" ht="15" hidden="1" customHeight="1" x14ac:dyDescent="0.25">
      <c r="A158" s="222" t="s">
        <v>144</v>
      </c>
      <c r="B158" s="9"/>
      <c r="C158" s="9"/>
      <c r="D158" s="9"/>
      <c r="E158" s="9"/>
      <c r="F158" s="9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  <c r="BD158" s="3"/>
      <c r="BE158" s="3"/>
      <c r="BF158" s="3"/>
      <c r="BG158" s="3"/>
      <c r="BH158" s="3"/>
      <c r="BI158" s="3"/>
      <c r="BJ158" s="3"/>
      <c r="BK158" s="3"/>
      <c r="BL158" s="3"/>
      <c r="BM158" s="3"/>
      <c r="BN158" s="3"/>
      <c r="BO158" s="3"/>
      <c r="BP158" s="3"/>
      <c r="BQ158" s="3"/>
      <c r="BR158" s="3"/>
      <c r="BS158" s="3"/>
      <c r="BT158" s="3"/>
      <c r="BU158" s="3"/>
      <c r="BV158" s="3"/>
      <c r="BW158" s="3"/>
      <c r="BX158" s="3"/>
      <c r="BY158" s="3"/>
      <c r="BZ158" s="3"/>
      <c r="CA158" s="3"/>
      <c r="CB158" s="3"/>
      <c r="CC158" s="3"/>
      <c r="CD158" s="3"/>
      <c r="CE158" s="3"/>
      <c r="CF158" s="3"/>
      <c r="CG158" s="3"/>
      <c r="CH158" s="3"/>
      <c r="CI158" s="3"/>
      <c r="CJ158" s="3"/>
      <c r="CK158" s="3"/>
      <c r="CL158" s="3"/>
      <c r="CM158" s="3"/>
      <c r="CN158" s="3"/>
      <c r="CO158" s="3"/>
      <c r="CP158" s="3"/>
      <c r="CQ158" s="3"/>
      <c r="CR158" s="3"/>
      <c r="CS158" s="3"/>
      <c r="CT158" s="3"/>
      <c r="CU158" s="3"/>
      <c r="CV158" s="3"/>
      <c r="CW158" s="3"/>
      <c r="CX158" s="3"/>
      <c r="CY158" s="3"/>
      <c r="CZ158" s="3"/>
      <c r="DA158" s="3"/>
      <c r="DB158" s="3"/>
      <c r="DC158" s="3"/>
      <c r="DD158" s="3"/>
      <c r="DE158" s="3"/>
      <c r="DF158" s="3"/>
      <c r="DG158" s="3"/>
      <c r="DH158" s="3"/>
      <c r="DI158" s="3"/>
      <c r="DJ158" s="3"/>
      <c r="DK158" s="3"/>
      <c r="DL158" s="3"/>
      <c r="DM158" s="3"/>
      <c r="DN158" s="3"/>
      <c r="DO158" s="3"/>
      <c r="DP158" s="3"/>
      <c r="DQ158" s="3"/>
      <c r="DR158" s="3"/>
      <c r="DS158" s="3"/>
      <c r="DT158" s="3"/>
      <c r="DU158" s="3"/>
      <c r="DV158" s="3"/>
      <c r="DW158" s="3"/>
      <c r="DX158" s="3"/>
      <c r="DY158" s="3"/>
      <c r="DZ158" s="3"/>
      <c r="EA158" s="3"/>
      <c r="EB158" s="3"/>
      <c r="EC158" s="3"/>
      <c r="ED158" s="3"/>
      <c r="EE158" s="3"/>
      <c r="EF158" s="3"/>
      <c r="EG158" s="3"/>
      <c r="EH158" s="3"/>
      <c r="EI158" s="3"/>
      <c r="EJ158" s="3"/>
      <c r="EK158" s="3"/>
      <c r="EL158" s="3"/>
      <c r="EM158" s="3"/>
      <c r="EN158" s="3"/>
      <c r="EO158" s="3"/>
      <c r="EP158" s="3"/>
      <c r="EQ158" s="3"/>
      <c r="ER158" s="3"/>
      <c r="ES158" s="3"/>
      <c r="ET158" s="3"/>
      <c r="EU158" s="3"/>
      <c r="EV158" s="3"/>
      <c r="EW158" s="3"/>
      <c r="EX158" s="3"/>
      <c r="EY158" s="3"/>
      <c r="EZ158" s="3"/>
      <c r="FA158" s="3"/>
      <c r="FB158" s="3"/>
    </row>
    <row r="159" spans="1:158" s="45" customFormat="1" ht="15" hidden="1" customHeight="1" x14ac:dyDescent="0.25">
      <c r="A159" s="201" t="s">
        <v>114</v>
      </c>
      <c r="B159" s="9"/>
      <c r="C159" s="9"/>
      <c r="D159" s="9"/>
      <c r="E159" s="9"/>
      <c r="F159" s="9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  <c r="BD159" s="3"/>
      <c r="BE159" s="3"/>
      <c r="BF159" s="3"/>
      <c r="BG159" s="3"/>
      <c r="BH159" s="3"/>
      <c r="BI159" s="3"/>
      <c r="BJ159" s="3"/>
      <c r="BK159" s="3"/>
      <c r="BL159" s="3"/>
      <c r="BM159" s="3"/>
      <c r="BN159" s="3"/>
      <c r="BO159" s="3"/>
      <c r="BP159" s="3"/>
      <c r="BQ159" s="3"/>
      <c r="BR159" s="3"/>
      <c r="BS159" s="3"/>
      <c r="BT159" s="3"/>
      <c r="BU159" s="3"/>
      <c r="BV159" s="3"/>
      <c r="BW159" s="3"/>
      <c r="BX159" s="3"/>
      <c r="BY159" s="3"/>
      <c r="BZ159" s="3"/>
      <c r="CA159" s="3"/>
      <c r="CB159" s="3"/>
      <c r="CC159" s="3"/>
      <c r="CD159" s="3"/>
      <c r="CE159" s="3"/>
      <c r="CF159" s="3"/>
      <c r="CG159" s="3"/>
      <c r="CH159" s="3"/>
      <c r="CI159" s="3"/>
      <c r="CJ159" s="3"/>
      <c r="CK159" s="3"/>
      <c r="CL159" s="3"/>
      <c r="CM159" s="3"/>
      <c r="CN159" s="3"/>
      <c r="CO159" s="3"/>
      <c r="CP159" s="3"/>
      <c r="CQ159" s="3"/>
      <c r="CR159" s="3"/>
      <c r="CS159" s="3"/>
      <c r="CT159" s="3"/>
      <c r="CU159" s="3"/>
      <c r="CV159" s="3"/>
      <c r="CW159" s="3"/>
      <c r="CX159" s="3"/>
      <c r="CY159" s="3"/>
      <c r="CZ159" s="3"/>
      <c r="DA159" s="3"/>
      <c r="DB159" s="3"/>
      <c r="DC159" s="3"/>
      <c r="DD159" s="3"/>
      <c r="DE159" s="3"/>
      <c r="DF159" s="3"/>
      <c r="DG159" s="3"/>
      <c r="DH159" s="3"/>
      <c r="DI159" s="3"/>
      <c r="DJ159" s="3"/>
      <c r="DK159" s="3"/>
      <c r="DL159" s="3"/>
      <c r="DM159" s="3"/>
      <c r="DN159" s="3"/>
      <c r="DO159" s="3"/>
      <c r="DP159" s="3"/>
      <c r="DQ159" s="3"/>
      <c r="DR159" s="3"/>
      <c r="DS159" s="3"/>
      <c r="DT159" s="3"/>
      <c r="DU159" s="3"/>
      <c r="DV159" s="3"/>
      <c r="DW159" s="3"/>
      <c r="DX159" s="3"/>
      <c r="DY159" s="3"/>
      <c r="DZ159" s="3"/>
      <c r="EA159" s="3"/>
      <c r="EB159" s="3"/>
      <c r="EC159" s="3"/>
      <c r="ED159" s="3"/>
      <c r="EE159" s="3"/>
      <c r="EF159" s="3"/>
      <c r="EG159" s="3"/>
      <c r="EH159" s="3"/>
      <c r="EI159" s="3"/>
      <c r="EJ159" s="3"/>
      <c r="EK159" s="3"/>
      <c r="EL159" s="3"/>
      <c r="EM159" s="3"/>
      <c r="EN159" s="3"/>
      <c r="EO159" s="3"/>
      <c r="EP159" s="3"/>
      <c r="EQ159" s="3"/>
      <c r="ER159" s="3"/>
      <c r="ES159" s="3"/>
      <c r="ET159" s="3"/>
      <c r="EU159" s="3"/>
      <c r="EV159" s="3"/>
      <c r="EW159" s="3"/>
      <c r="EX159" s="3"/>
      <c r="EY159" s="3"/>
      <c r="EZ159" s="3"/>
      <c r="FA159" s="3"/>
      <c r="FB159" s="3"/>
    </row>
    <row r="160" spans="1:158" s="45" customFormat="1" ht="15" hidden="1" customHeight="1" x14ac:dyDescent="0.25">
      <c r="A160" s="200" t="s">
        <v>19</v>
      </c>
      <c r="B160" s="9"/>
      <c r="C160" s="9">
        <v>480</v>
      </c>
      <c r="D160" s="9"/>
      <c r="E160" s="9"/>
      <c r="F160" s="9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  <c r="BD160" s="3"/>
      <c r="BE160" s="3"/>
      <c r="BF160" s="3"/>
      <c r="BG160" s="3"/>
      <c r="BH160" s="3"/>
      <c r="BI160" s="3"/>
      <c r="BJ160" s="3"/>
      <c r="BK160" s="3"/>
      <c r="BL160" s="3"/>
      <c r="BM160" s="3"/>
      <c r="BN160" s="3"/>
      <c r="BO160" s="3"/>
      <c r="BP160" s="3"/>
      <c r="BQ160" s="3"/>
      <c r="BR160" s="3"/>
      <c r="BS160" s="3"/>
      <c r="BT160" s="3"/>
      <c r="BU160" s="3"/>
      <c r="BV160" s="3"/>
      <c r="BW160" s="3"/>
      <c r="BX160" s="3"/>
      <c r="BY160" s="3"/>
      <c r="BZ160" s="3"/>
      <c r="CA160" s="3"/>
      <c r="CB160" s="3"/>
      <c r="CC160" s="3"/>
      <c r="CD160" s="3"/>
      <c r="CE160" s="3"/>
      <c r="CF160" s="3"/>
      <c r="CG160" s="3"/>
      <c r="CH160" s="3"/>
      <c r="CI160" s="3"/>
      <c r="CJ160" s="3"/>
      <c r="CK160" s="3"/>
      <c r="CL160" s="3"/>
      <c r="CM160" s="3"/>
      <c r="CN160" s="3"/>
      <c r="CO160" s="3"/>
      <c r="CP160" s="3"/>
      <c r="CQ160" s="3"/>
      <c r="CR160" s="3"/>
      <c r="CS160" s="3"/>
      <c r="CT160" s="3"/>
      <c r="CU160" s="3"/>
      <c r="CV160" s="3"/>
      <c r="CW160" s="3"/>
      <c r="CX160" s="3"/>
      <c r="CY160" s="3"/>
      <c r="CZ160" s="3"/>
      <c r="DA160" s="3"/>
      <c r="DB160" s="3"/>
      <c r="DC160" s="3"/>
      <c r="DD160" s="3"/>
      <c r="DE160" s="3"/>
      <c r="DF160" s="3"/>
      <c r="DG160" s="3"/>
      <c r="DH160" s="3"/>
      <c r="DI160" s="3"/>
      <c r="DJ160" s="3"/>
      <c r="DK160" s="3"/>
      <c r="DL160" s="3"/>
      <c r="DM160" s="3"/>
      <c r="DN160" s="3"/>
      <c r="DO160" s="3"/>
      <c r="DP160" s="3"/>
      <c r="DQ160" s="3"/>
      <c r="DR160" s="3"/>
      <c r="DS160" s="3"/>
      <c r="DT160" s="3"/>
      <c r="DU160" s="3"/>
      <c r="DV160" s="3"/>
      <c r="DW160" s="3"/>
      <c r="DX160" s="3"/>
      <c r="DY160" s="3"/>
      <c r="DZ160" s="3"/>
      <c r="EA160" s="3"/>
      <c r="EB160" s="3"/>
      <c r="EC160" s="3"/>
      <c r="ED160" s="3"/>
      <c r="EE160" s="3"/>
      <c r="EF160" s="3"/>
      <c r="EG160" s="3"/>
      <c r="EH160" s="3"/>
      <c r="EI160" s="3"/>
      <c r="EJ160" s="3"/>
      <c r="EK160" s="3"/>
      <c r="EL160" s="3"/>
      <c r="EM160" s="3"/>
      <c r="EN160" s="3"/>
      <c r="EO160" s="3"/>
      <c r="EP160" s="3"/>
      <c r="EQ160" s="3"/>
      <c r="ER160" s="3"/>
      <c r="ES160" s="3"/>
      <c r="ET160" s="3"/>
      <c r="EU160" s="3"/>
      <c r="EV160" s="3"/>
      <c r="EW160" s="3"/>
      <c r="EX160" s="3"/>
      <c r="EY160" s="3"/>
      <c r="EZ160" s="3"/>
      <c r="FA160" s="3"/>
      <c r="FB160" s="3"/>
    </row>
    <row r="161" spans="1:158" s="45" customFormat="1" ht="28.5" hidden="1" customHeight="1" x14ac:dyDescent="0.25">
      <c r="A161" s="200" t="s">
        <v>154</v>
      </c>
      <c r="B161" s="9"/>
      <c r="C161" s="9">
        <v>620</v>
      </c>
      <c r="D161" s="9"/>
      <c r="E161" s="9"/>
      <c r="F161" s="9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  <c r="BD161" s="3"/>
      <c r="BE161" s="3"/>
      <c r="BF161" s="3"/>
      <c r="BG161" s="3"/>
      <c r="BH161" s="3"/>
      <c r="BI161" s="3"/>
      <c r="BJ161" s="3"/>
      <c r="BK161" s="3"/>
      <c r="BL161" s="3"/>
      <c r="BM161" s="3"/>
      <c r="BN161" s="3"/>
      <c r="BO161" s="3"/>
      <c r="BP161" s="3"/>
      <c r="BQ161" s="3"/>
      <c r="BR161" s="3"/>
      <c r="BS161" s="3"/>
      <c r="BT161" s="3"/>
      <c r="BU161" s="3"/>
      <c r="BV161" s="3"/>
      <c r="BW161" s="3"/>
      <c r="BX161" s="3"/>
      <c r="BY161" s="3"/>
      <c r="BZ161" s="3"/>
      <c r="CA161" s="3"/>
      <c r="CB161" s="3"/>
      <c r="CC161" s="3"/>
      <c r="CD161" s="3"/>
      <c r="CE161" s="3"/>
      <c r="CF161" s="3"/>
      <c r="CG161" s="3"/>
      <c r="CH161" s="3"/>
      <c r="CI161" s="3"/>
      <c r="CJ161" s="3"/>
      <c r="CK161" s="3"/>
      <c r="CL161" s="3"/>
      <c r="CM161" s="3"/>
      <c r="CN161" s="3"/>
      <c r="CO161" s="3"/>
      <c r="CP161" s="3"/>
      <c r="CQ161" s="3"/>
      <c r="CR161" s="3"/>
      <c r="CS161" s="3"/>
      <c r="CT161" s="3"/>
      <c r="CU161" s="3"/>
      <c r="CV161" s="3"/>
      <c r="CW161" s="3"/>
      <c r="CX161" s="3"/>
      <c r="CY161" s="3"/>
      <c r="CZ161" s="3"/>
      <c r="DA161" s="3"/>
      <c r="DB161" s="3"/>
      <c r="DC161" s="3"/>
      <c r="DD161" s="3"/>
      <c r="DE161" s="3"/>
      <c r="DF161" s="3"/>
      <c r="DG161" s="3"/>
      <c r="DH161" s="3"/>
      <c r="DI161" s="3"/>
      <c r="DJ161" s="3"/>
      <c r="DK161" s="3"/>
      <c r="DL161" s="3"/>
      <c r="DM161" s="3"/>
      <c r="DN161" s="3"/>
      <c r="DO161" s="3"/>
      <c r="DP161" s="3"/>
      <c r="DQ161" s="3"/>
      <c r="DR161" s="3"/>
      <c r="DS161" s="3"/>
      <c r="DT161" s="3"/>
      <c r="DU161" s="3"/>
      <c r="DV161" s="3"/>
      <c r="DW161" s="3"/>
      <c r="DX161" s="3"/>
      <c r="DY161" s="3"/>
      <c r="DZ161" s="3"/>
      <c r="EA161" s="3"/>
      <c r="EB161" s="3"/>
      <c r="EC161" s="3"/>
      <c r="ED161" s="3"/>
      <c r="EE161" s="3"/>
      <c r="EF161" s="3"/>
      <c r="EG161" s="3"/>
      <c r="EH161" s="3"/>
      <c r="EI161" s="3"/>
      <c r="EJ161" s="3"/>
      <c r="EK161" s="3"/>
      <c r="EL161" s="3"/>
      <c r="EM161" s="3"/>
      <c r="EN161" s="3"/>
      <c r="EO161" s="3"/>
      <c r="EP161" s="3"/>
      <c r="EQ161" s="3"/>
      <c r="ER161" s="3"/>
      <c r="ES161" s="3"/>
      <c r="ET161" s="3"/>
      <c r="EU161" s="3"/>
      <c r="EV161" s="3"/>
      <c r="EW161" s="3"/>
      <c r="EX161" s="3"/>
      <c r="EY161" s="3"/>
      <c r="EZ161" s="3"/>
      <c r="FA161" s="3"/>
      <c r="FB161" s="3"/>
    </row>
    <row r="162" spans="1:158" s="45" customFormat="1" ht="15" hidden="1" customHeight="1" x14ac:dyDescent="0.25">
      <c r="A162" s="200" t="s">
        <v>32</v>
      </c>
      <c r="B162" s="9"/>
      <c r="C162" s="9">
        <v>135</v>
      </c>
      <c r="D162" s="9"/>
      <c r="E162" s="9"/>
      <c r="F162" s="9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  <c r="BD162" s="3"/>
      <c r="BE162" s="3"/>
      <c r="BF162" s="3"/>
      <c r="BG162" s="3"/>
      <c r="BH162" s="3"/>
      <c r="BI162" s="3"/>
      <c r="BJ162" s="3"/>
      <c r="BK162" s="3"/>
      <c r="BL162" s="3"/>
      <c r="BM162" s="3"/>
      <c r="BN162" s="3"/>
      <c r="BO162" s="3"/>
      <c r="BP162" s="3"/>
      <c r="BQ162" s="3"/>
      <c r="BR162" s="3"/>
      <c r="BS162" s="3"/>
      <c r="BT162" s="3"/>
      <c r="BU162" s="3"/>
      <c r="BV162" s="3"/>
      <c r="BW162" s="3"/>
      <c r="BX162" s="3"/>
      <c r="BY162" s="3"/>
      <c r="BZ162" s="3"/>
      <c r="CA162" s="3"/>
      <c r="CB162" s="3"/>
      <c r="CC162" s="3"/>
      <c r="CD162" s="3"/>
      <c r="CE162" s="3"/>
      <c r="CF162" s="3"/>
      <c r="CG162" s="3"/>
      <c r="CH162" s="3"/>
      <c r="CI162" s="3"/>
      <c r="CJ162" s="3"/>
      <c r="CK162" s="3"/>
      <c r="CL162" s="3"/>
      <c r="CM162" s="3"/>
      <c r="CN162" s="3"/>
      <c r="CO162" s="3"/>
      <c r="CP162" s="3"/>
      <c r="CQ162" s="3"/>
      <c r="CR162" s="3"/>
      <c r="CS162" s="3"/>
      <c r="CT162" s="3"/>
      <c r="CU162" s="3"/>
      <c r="CV162" s="3"/>
      <c r="CW162" s="3"/>
      <c r="CX162" s="3"/>
      <c r="CY162" s="3"/>
      <c r="CZ162" s="3"/>
      <c r="DA162" s="3"/>
      <c r="DB162" s="3"/>
      <c r="DC162" s="3"/>
      <c r="DD162" s="3"/>
      <c r="DE162" s="3"/>
      <c r="DF162" s="3"/>
      <c r="DG162" s="3"/>
      <c r="DH162" s="3"/>
      <c r="DI162" s="3"/>
      <c r="DJ162" s="3"/>
      <c r="DK162" s="3"/>
      <c r="DL162" s="3"/>
      <c r="DM162" s="3"/>
      <c r="DN162" s="3"/>
      <c r="DO162" s="3"/>
      <c r="DP162" s="3"/>
      <c r="DQ162" s="3"/>
      <c r="DR162" s="3"/>
      <c r="DS162" s="3"/>
      <c r="DT162" s="3"/>
      <c r="DU162" s="3"/>
      <c r="DV162" s="3"/>
      <c r="DW162" s="3"/>
      <c r="DX162" s="3"/>
      <c r="DY162" s="3"/>
      <c r="DZ162" s="3"/>
      <c r="EA162" s="3"/>
      <c r="EB162" s="3"/>
      <c r="EC162" s="3"/>
      <c r="ED162" s="3"/>
      <c r="EE162" s="3"/>
      <c r="EF162" s="3"/>
      <c r="EG162" s="3"/>
      <c r="EH162" s="3"/>
      <c r="EI162" s="3"/>
      <c r="EJ162" s="3"/>
      <c r="EK162" s="3"/>
      <c r="EL162" s="3"/>
      <c r="EM162" s="3"/>
      <c r="EN162" s="3"/>
      <c r="EO162" s="3"/>
      <c r="EP162" s="3"/>
      <c r="EQ162" s="3"/>
      <c r="ER162" s="3"/>
      <c r="ES162" s="3"/>
      <c r="ET162" s="3"/>
      <c r="EU162" s="3"/>
      <c r="EV162" s="3"/>
      <c r="EW162" s="3"/>
      <c r="EX162" s="3"/>
      <c r="EY162" s="3"/>
      <c r="EZ162" s="3"/>
      <c r="FA162" s="3"/>
      <c r="FB162" s="3"/>
    </row>
    <row r="163" spans="1:158" s="45" customFormat="1" ht="15" hidden="1" customHeight="1" thickBot="1" x14ac:dyDescent="0.3">
      <c r="A163" s="200" t="s">
        <v>115</v>
      </c>
      <c r="B163" s="9"/>
      <c r="C163" s="9">
        <v>285</v>
      </c>
      <c r="D163" s="9"/>
      <c r="E163" s="9"/>
      <c r="F163" s="9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  <c r="BD163" s="3"/>
      <c r="BE163" s="3"/>
      <c r="BF163" s="3"/>
      <c r="BG163" s="3"/>
      <c r="BH163" s="3"/>
      <c r="BI163" s="3"/>
      <c r="BJ163" s="3"/>
      <c r="BK163" s="3"/>
      <c r="BL163" s="3"/>
      <c r="BM163" s="3"/>
      <c r="BN163" s="3"/>
      <c r="BO163" s="3"/>
      <c r="BP163" s="3"/>
      <c r="BQ163" s="3"/>
      <c r="BR163" s="3"/>
      <c r="BS163" s="3"/>
      <c r="BT163" s="3"/>
      <c r="BU163" s="3"/>
      <c r="BV163" s="3"/>
      <c r="BW163" s="3"/>
      <c r="BX163" s="3"/>
      <c r="BY163" s="3"/>
      <c r="BZ163" s="3"/>
      <c r="CA163" s="3"/>
      <c r="CB163" s="3"/>
      <c r="CC163" s="3"/>
      <c r="CD163" s="3"/>
      <c r="CE163" s="3"/>
      <c r="CF163" s="3"/>
      <c r="CG163" s="3"/>
      <c r="CH163" s="3"/>
      <c r="CI163" s="3"/>
      <c r="CJ163" s="3"/>
      <c r="CK163" s="3"/>
      <c r="CL163" s="3"/>
      <c r="CM163" s="3"/>
      <c r="CN163" s="3"/>
      <c r="CO163" s="3"/>
      <c r="CP163" s="3"/>
      <c r="CQ163" s="3"/>
      <c r="CR163" s="3"/>
      <c r="CS163" s="3"/>
      <c r="CT163" s="3"/>
      <c r="CU163" s="3"/>
      <c r="CV163" s="3"/>
      <c r="CW163" s="3"/>
      <c r="CX163" s="3"/>
      <c r="CY163" s="3"/>
      <c r="CZ163" s="3"/>
      <c r="DA163" s="3"/>
      <c r="DB163" s="3"/>
      <c r="DC163" s="3"/>
      <c r="DD163" s="3"/>
      <c r="DE163" s="3"/>
      <c r="DF163" s="3"/>
      <c r="DG163" s="3"/>
      <c r="DH163" s="3"/>
      <c r="DI163" s="3"/>
      <c r="DJ163" s="3"/>
      <c r="DK163" s="3"/>
      <c r="DL163" s="3"/>
      <c r="DM163" s="3"/>
      <c r="DN163" s="3"/>
      <c r="DO163" s="3"/>
      <c r="DP163" s="3"/>
      <c r="DQ163" s="3"/>
      <c r="DR163" s="3"/>
      <c r="DS163" s="3"/>
      <c r="DT163" s="3"/>
      <c r="DU163" s="3"/>
      <c r="DV163" s="3"/>
      <c r="DW163" s="3"/>
      <c r="DX163" s="3"/>
      <c r="DY163" s="3"/>
      <c r="DZ163" s="3"/>
      <c r="EA163" s="3"/>
      <c r="EB163" s="3"/>
      <c r="EC163" s="3"/>
      <c r="ED163" s="3"/>
      <c r="EE163" s="3"/>
      <c r="EF163" s="3"/>
      <c r="EG163" s="3"/>
      <c r="EH163" s="3"/>
      <c r="EI163" s="3"/>
      <c r="EJ163" s="3"/>
      <c r="EK163" s="3"/>
      <c r="EL163" s="3"/>
      <c r="EM163" s="3"/>
      <c r="EN163" s="3"/>
      <c r="EO163" s="3"/>
      <c r="EP163" s="3"/>
      <c r="EQ163" s="3"/>
      <c r="ER163" s="3"/>
      <c r="ES163" s="3"/>
      <c r="ET163" s="3"/>
      <c r="EU163" s="3"/>
      <c r="EV163" s="3"/>
      <c r="EW163" s="3"/>
      <c r="EX163" s="3"/>
      <c r="EY163" s="3"/>
      <c r="EZ163" s="3"/>
      <c r="FA163" s="3"/>
      <c r="FB163" s="3"/>
    </row>
    <row r="164" spans="1:158" s="45" customFormat="1" ht="15" hidden="1" customHeight="1" thickBot="1" x14ac:dyDescent="0.3">
      <c r="A164" s="93" t="s">
        <v>10</v>
      </c>
      <c r="B164" s="152"/>
      <c r="C164" s="152"/>
      <c r="D164" s="152"/>
      <c r="E164" s="152"/>
      <c r="F164" s="152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  <c r="BD164" s="3"/>
      <c r="BE164" s="3"/>
      <c r="BF164" s="3"/>
      <c r="BG164" s="3"/>
      <c r="BH164" s="3"/>
      <c r="BI164" s="3"/>
      <c r="BJ164" s="3"/>
      <c r="BK164" s="3"/>
      <c r="BL164" s="3"/>
      <c r="BM164" s="3"/>
      <c r="BN164" s="3"/>
      <c r="BO164" s="3"/>
      <c r="BP164" s="3"/>
      <c r="BQ164" s="3"/>
      <c r="BR164" s="3"/>
      <c r="BS164" s="3"/>
      <c r="BT164" s="3"/>
      <c r="BU164" s="3"/>
      <c r="BV164" s="3"/>
      <c r="BW164" s="3"/>
      <c r="BX164" s="3"/>
      <c r="BY164" s="3"/>
      <c r="BZ164" s="3"/>
      <c r="CA164" s="3"/>
      <c r="CB164" s="3"/>
      <c r="CC164" s="3"/>
      <c r="CD164" s="3"/>
      <c r="CE164" s="3"/>
      <c r="CF164" s="3"/>
      <c r="CG164" s="3"/>
      <c r="CH164" s="3"/>
      <c r="CI164" s="3"/>
      <c r="CJ164" s="3"/>
      <c r="CK164" s="3"/>
      <c r="CL164" s="3"/>
      <c r="CM164" s="3"/>
      <c r="CN164" s="3"/>
      <c r="CO164" s="3"/>
      <c r="CP164" s="3"/>
      <c r="CQ164" s="3"/>
      <c r="CR164" s="3"/>
      <c r="CS164" s="3"/>
      <c r="CT164" s="3"/>
      <c r="CU164" s="3"/>
      <c r="CV164" s="3"/>
      <c r="CW164" s="3"/>
      <c r="CX164" s="3"/>
      <c r="CY164" s="3"/>
      <c r="CZ164" s="3"/>
      <c r="DA164" s="3"/>
      <c r="DB164" s="3"/>
      <c r="DC164" s="3"/>
      <c r="DD164" s="3"/>
      <c r="DE164" s="3"/>
      <c r="DF164" s="3"/>
      <c r="DG164" s="3"/>
      <c r="DH164" s="3"/>
      <c r="DI164" s="3"/>
      <c r="DJ164" s="3"/>
      <c r="DK164" s="3"/>
      <c r="DL164" s="3"/>
      <c r="DM164" s="3"/>
      <c r="DN164" s="3"/>
      <c r="DO164" s="3"/>
      <c r="DP164" s="3"/>
      <c r="DQ164" s="3"/>
      <c r="DR164" s="3"/>
      <c r="DS164" s="3"/>
      <c r="DT164" s="3"/>
      <c r="DU164" s="3"/>
      <c r="DV164" s="3"/>
      <c r="DW164" s="3"/>
      <c r="DX164" s="3"/>
      <c r="DY164" s="3"/>
      <c r="DZ164" s="3"/>
      <c r="EA164" s="3"/>
      <c r="EB164" s="3"/>
      <c r="EC164" s="3"/>
      <c r="ED164" s="3"/>
      <c r="EE164" s="3"/>
      <c r="EF164" s="3"/>
      <c r="EG164" s="3"/>
      <c r="EH164" s="3"/>
      <c r="EI164" s="3"/>
      <c r="EJ164" s="3"/>
      <c r="EK164" s="3"/>
      <c r="EL164" s="3"/>
      <c r="EM164" s="3"/>
      <c r="EN164" s="3"/>
      <c r="EO164" s="3"/>
      <c r="EP164" s="3"/>
      <c r="EQ164" s="3"/>
      <c r="ER164" s="3"/>
      <c r="ES164" s="3"/>
      <c r="ET164" s="3"/>
      <c r="EU164" s="3"/>
      <c r="EV164" s="3"/>
      <c r="EW164" s="3"/>
      <c r="EX164" s="3"/>
      <c r="EY164" s="3"/>
      <c r="EZ164" s="3"/>
      <c r="FA164" s="3"/>
      <c r="FB164" s="3"/>
    </row>
    <row r="165" spans="1:158" s="45" customFormat="1" ht="15" hidden="1" customHeight="1" x14ac:dyDescent="0.25">
      <c r="A165" s="79" t="s">
        <v>282</v>
      </c>
      <c r="B165" s="9"/>
      <c r="C165" s="9"/>
      <c r="D165" s="9"/>
      <c r="E165" s="9"/>
      <c r="F165" s="9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  <c r="BD165" s="3"/>
      <c r="BE165" s="3"/>
      <c r="BF165" s="3"/>
      <c r="BG165" s="3"/>
      <c r="BH165" s="3"/>
      <c r="BI165" s="3"/>
      <c r="BJ165" s="3"/>
      <c r="BK165" s="3"/>
      <c r="BL165" s="3"/>
      <c r="BM165" s="3"/>
      <c r="BN165" s="3"/>
      <c r="BO165" s="3"/>
      <c r="BP165" s="3"/>
      <c r="BQ165" s="3"/>
      <c r="BR165" s="3"/>
      <c r="BS165" s="3"/>
      <c r="BT165" s="3"/>
      <c r="BU165" s="3"/>
      <c r="BV165" s="3"/>
      <c r="BW165" s="3"/>
      <c r="BX165" s="3"/>
      <c r="BY165" s="3"/>
      <c r="BZ165" s="3"/>
      <c r="CA165" s="3"/>
      <c r="CB165" s="3"/>
      <c r="CC165" s="3"/>
      <c r="CD165" s="3"/>
      <c r="CE165" s="3"/>
      <c r="CF165" s="3"/>
      <c r="CG165" s="3"/>
      <c r="CH165" s="3"/>
      <c r="CI165" s="3"/>
      <c r="CJ165" s="3"/>
      <c r="CK165" s="3"/>
      <c r="CL165" s="3"/>
      <c r="CM165" s="3"/>
      <c r="CN165" s="3"/>
      <c r="CO165" s="3"/>
      <c r="CP165" s="3"/>
      <c r="CQ165" s="3"/>
      <c r="CR165" s="3"/>
      <c r="CS165" s="3"/>
      <c r="CT165" s="3"/>
      <c r="CU165" s="3"/>
      <c r="CV165" s="3"/>
      <c r="CW165" s="3"/>
      <c r="CX165" s="3"/>
      <c r="CY165" s="3"/>
      <c r="CZ165" s="3"/>
      <c r="DA165" s="3"/>
      <c r="DB165" s="3"/>
      <c r="DC165" s="3"/>
      <c r="DD165" s="3"/>
      <c r="DE165" s="3"/>
      <c r="DF165" s="3"/>
      <c r="DG165" s="3"/>
      <c r="DH165" s="3"/>
      <c r="DI165" s="3"/>
      <c r="DJ165" s="3"/>
      <c r="DK165" s="3"/>
      <c r="DL165" s="3"/>
      <c r="DM165" s="3"/>
      <c r="DN165" s="3"/>
      <c r="DO165" s="3"/>
      <c r="DP165" s="3"/>
      <c r="DQ165" s="3"/>
      <c r="DR165" s="3"/>
      <c r="DS165" s="3"/>
      <c r="DT165" s="3"/>
      <c r="DU165" s="3"/>
      <c r="DV165" s="3"/>
      <c r="DW165" s="3"/>
      <c r="DX165" s="3"/>
      <c r="DY165" s="3"/>
      <c r="DZ165" s="3"/>
      <c r="EA165" s="3"/>
      <c r="EB165" s="3"/>
      <c r="EC165" s="3"/>
      <c r="ED165" s="3"/>
      <c r="EE165" s="3"/>
      <c r="EF165" s="3"/>
      <c r="EG165" s="3"/>
      <c r="EH165" s="3"/>
      <c r="EI165" s="3"/>
      <c r="EJ165" s="3"/>
      <c r="EK165" s="3"/>
      <c r="EL165" s="3"/>
      <c r="EM165" s="3"/>
      <c r="EN165" s="3"/>
      <c r="EO165" s="3"/>
      <c r="EP165" s="3"/>
      <c r="EQ165" s="3"/>
      <c r="ER165" s="3"/>
      <c r="ES165" s="3"/>
      <c r="ET165" s="3"/>
      <c r="EU165" s="3"/>
      <c r="EV165" s="3"/>
      <c r="EW165" s="3"/>
      <c r="EX165" s="3"/>
      <c r="EY165" s="3"/>
      <c r="EZ165" s="3"/>
      <c r="FA165" s="3"/>
      <c r="FB165" s="3"/>
    </row>
    <row r="166" spans="1:158" s="45" customFormat="1" ht="15" hidden="1" customHeight="1" x14ac:dyDescent="0.25">
      <c r="A166" s="222" t="s">
        <v>144</v>
      </c>
      <c r="B166" s="9"/>
      <c r="C166" s="9"/>
      <c r="D166" s="9"/>
      <c r="E166" s="9"/>
      <c r="F166" s="9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  <c r="BD166" s="3"/>
      <c r="BE166" s="3"/>
      <c r="BF166" s="3"/>
      <c r="BG166" s="3"/>
      <c r="BH166" s="3"/>
      <c r="BI166" s="3"/>
      <c r="BJ166" s="3"/>
      <c r="BK166" s="3"/>
      <c r="BL166" s="3"/>
      <c r="BM166" s="3"/>
      <c r="BN166" s="3"/>
      <c r="BO166" s="3"/>
      <c r="BP166" s="3"/>
      <c r="BQ166" s="3"/>
      <c r="BR166" s="3"/>
      <c r="BS166" s="3"/>
      <c r="BT166" s="3"/>
      <c r="BU166" s="3"/>
      <c r="BV166" s="3"/>
      <c r="BW166" s="3"/>
      <c r="BX166" s="3"/>
      <c r="BY166" s="3"/>
      <c r="BZ166" s="3"/>
      <c r="CA166" s="3"/>
      <c r="CB166" s="3"/>
      <c r="CC166" s="3"/>
      <c r="CD166" s="3"/>
      <c r="CE166" s="3"/>
      <c r="CF166" s="3"/>
      <c r="CG166" s="3"/>
      <c r="CH166" s="3"/>
      <c r="CI166" s="3"/>
      <c r="CJ166" s="3"/>
      <c r="CK166" s="3"/>
      <c r="CL166" s="3"/>
      <c r="CM166" s="3"/>
      <c r="CN166" s="3"/>
      <c r="CO166" s="3"/>
      <c r="CP166" s="3"/>
      <c r="CQ166" s="3"/>
      <c r="CR166" s="3"/>
      <c r="CS166" s="3"/>
      <c r="CT166" s="3"/>
      <c r="CU166" s="3"/>
      <c r="CV166" s="3"/>
      <c r="CW166" s="3"/>
      <c r="CX166" s="3"/>
      <c r="CY166" s="3"/>
      <c r="CZ166" s="3"/>
      <c r="DA166" s="3"/>
      <c r="DB166" s="3"/>
      <c r="DC166" s="3"/>
      <c r="DD166" s="3"/>
      <c r="DE166" s="3"/>
      <c r="DF166" s="3"/>
      <c r="DG166" s="3"/>
      <c r="DH166" s="3"/>
      <c r="DI166" s="3"/>
      <c r="DJ166" s="3"/>
      <c r="DK166" s="3"/>
      <c r="DL166" s="3"/>
      <c r="DM166" s="3"/>
      <c r="DN166" s="3"/>
      <c r="DO166" s="3"/>
      <c r="DP166" s="3"/>
      <c r="DQ166" s="3"/>
      <c r="DR166" s="3"/>
      <c r="DS166" s="3"/>
      <c r="DT166" s="3"/>
      <c r="DU166" s="3"/>
      <c r="DV166" s="3"/>
      <c r="DW166" s="3"/>
      <c r="DX166" s="3"/>
      <c r="DY166" s="3"/>
      <c r="DZ166" s="3"/>
      <c r="EA166" s="3"/>
      <c r="EB166" s="3"/>
      <c r="EC166" s="3"/>
      <c r="ED166" s="3"/>
      <c r="EE166" s="3"/>
      <c r="EF166" s="3"/>
      <c r="EG166" s="3"/>
      <c r="EH166" s="3"/>
      <c r="EI166" s="3"/>
      <c r="EJ166" s="3"/>
      <c r="EK166" s="3"/>
      <c r="EL166" s="3"/>
      <c r="EM166" s="3"/>
      <c r="EN166" s="3"/>
      <c r="EO166" s="3"/>
      <c r="EP166" s="3"/>
      <c r="EQ166" s="3"/>
      <c r="ER166" s="3"/>
      <c r="ES166" s="3"/>
      <c r="ET166" s="3"/>
      <c r="EU166" s="3"/>
      <c r="EV166" s="3"/>
      <c r="EW166" s="3"/>
      <c r="EX166" s="3"/>
      <c r="EY166" s="3"/>
      <c r="EZ166" s="3"/>
      <c r="FA166" s="3"/>
      <c r="FB166" s="3"/>
    </row>
    <row r="167" spans="1:158" s="45" customFormat="1" ht="15" hidden="1" customHeight="1" x14ac:dyDescent="0.25">
      <c r="A167" s="180" t="s">
        <v>114</v>
      </c>
      <c r="B167" s="9"/>
      <c r="C167" s="9"/>
      <c r="D167" s="9"/>
      <c r="E167" s="9"/>
      <c r="F167" s="9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  <c r="BD167" s="3"/>
      <c r="BE167" s="3"/>
      <c r="BF167" s="3"/>
      <c r="BG167" s="3"/>
      <c r="BH167" s="3"/>
      <c r="BI167" s="3"/>
      <c r="BJ167" s="3"/>
      <c r="BK167" s="3"/>
      <c r="BL167" s="3"/>
      <c r="BM167" s="3"/>
      <c r="BN167" s="3"/>
      <c r="BO167" s="3"/>
      <c r="BP167" s="3"/>
      <c r="BQ167" s="3"/>
      <c r="BR167" s="3"/>
      <c r="BS167" s="3"/>
      <c r="BT167" s="3"/>
      <c r="BU167" s="3"/>
      <c r="BV167" s="3"/>
      <c r="BW167" s="3"/>
      <c r="BX167" s="3"/>
      <c r="BY167" s="3"/>
      <c r="BZ167" s="3"/>
      <c r="CA167" s="3"/>
      <c r="CB167" s="3"/>
      <c r="CC167" s="3"/>
      <c r="CD167" s="3"/>
      <c r="CE167" s="3"/>
      <c r="CF167" s="3"/>
      <c r="CG167" s="3"/>
      <c r="CH167" s="3"/>
      <c r="CI167" s="3"/>
      <c r="CJ167" s="3"/>
      <c r="CK167" s="3"/>
      <c r="CL167" s="3"/>
      <c r="CM167" s="3"/>
      <c r="CN167" s="3"/>
      <c r="CO167" s="3"/>
      <c r="CP167" s="3"/>
      <c r="CQ167" s="3"/>
      <c r="CR167" s="3"/>
      <c r="CS167" s="3"/>
      <c r="CT167" s="3"/>
      <c r="CU167" s="3"/>
      <c r="CV167" s="3"/>
      <c r="CW167" s="3"/>
      <c r="CX167" s="3"/>
      <c r="CY167" s="3"/>
      <c r="CZ167" s="3"/>
      <c r="DA167" s="3"/>
      <c r="DB167" s="3"/>
      <c r="DC167" s="3"/>
      <c r="DD167" s="3"/>
      <c r="DE167" s="3"/>
      <c r="DF167" s="3"/>
      <c r="DG167" s="3"/>
      <c r="DH167" s="3"/>
      <c r="DI167" s="3"/>
      <c r="DJ167" s="3"/>
      <c r="DK167" s="3"/>
      <c r="DL167" s="3"/>
      <c r="DM167" s="3"/>
      <c r="DN167" s="3"/>
      <c r="DO167" s="3"/>
      <c r="DP167" s="3"/>
      <c r="DQ167" s="3"/>
      <c r="DR167" s="3"/>
      <c r="DS167" s="3"/>
      <c r="DT167" s="3"/>
      <c r="DU167" s="3"/>
      <c r="DV167" s="3"/>
      <c r="DW167" s="3"/>
      <c r="DX167" s="3"/>
      <c r="DY167" s="3"/>
      <c r="DZ167" s="3"/>
      <c r="EA167" s="3"/>
      <c r="EB167" s="3"/>
      <c r="EC167" s="3"/>
      <c r="ED167" s="3"/>
      <c r="EE167" s="3"/>
      <c r="EF167" s="3"/>
      <c r="EG167" s="3"/>
      <c r="EH167" s="3"/>
      <c r="EI167" s="3"/>
      <c r="EJ167" s="3"/>
      <c r="EK167" s="3"/>
      <c r="EL167" s="3"/>
      <c r="EM167" s="3"/>
      <c r="EN167" s="3"/>
      <c r="EO167" s="3"/>
      <c r="EP167" s="3"/>
      <c r="EQ167" s="3"/>
      <c r="ER167" s="3"/>
      <c r="ES167" s="3"/>
      <c r="ET167" s="3"/>
      <c r="EU167" s="3"/>
      <c r="EV167" s="3"/>
      <c r="EW167" s="3"/>
      <c r="EX167" s="3"/>
      <c r="EY167" s="3"/>
      <c r="EZ167" s="3"/>
      <c r="FA167" s="3"/>
      <c r="FB167" s="3"/>
    </row>
    <row r="168" spans="1:158" s="45" customFormat="1" ht="15" hidden="1" customHeight="1" x14ac:dyDescent="0.25">
      <c r="A168" s="34" t="s">
        <v>264</v>
      </c>
      <c r="B168" s="20"/>
      <c r="C168" s="9">
        <v>30</v>
      </c>
      <c r="D168" s="9"/>
      <c r="E168" s="9"/>
      <c r="F168" s="9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/>
      <c r="BJ168" s="3"/>
      <c r="BK168" s="3"/>
      <c r="BL168" s="3"/>
      <c r="BM168" s="3"/>
      <c r="BN168" s="3"/>
      <c r="BO168" s="3"/>
      <c r="BP168" s="3"/>
      <c r="BQ168" s="3"/>
      <c r="BR168" s="3"/>
      <c r="BS168" s="3"/>
      <c r="BT168" s="3"/>
      <c r="BU168" s="3"/>
      <c r="BV168" s="3"/>
      <c r="BW168" s="3"/>
      <c r="BX168" s="3"/>
      <c r="BY168" s="3"/>
      <c r="BZ168" s="3"/>
      <c r="CA168" s="3"/>
      <c r="CB168" s="3"/>
      <c r="CC168" s="3"/>
      <c r="CD168" s="3"/>
      <c r="CE168" s="3"/>
      <c r="CF168" s="3"/>
      <c r="CG168" s="3"/>
      <c r="CH168" s="3"/>
      <c r="CI168" s="3"/>
      <c r="CJ168" s="3"/>
      <c r="CK168" s="3"/>
      <c r="CL168" s="3"/>
      <c r="CM168" s="3"/>
      <c r="CN168" s="3"/>
      <c r="CO168" s="3"/>
      <c r="CP168" s="3"/>
      <c r="CQ168" s="3"/>
      <c r="CR168" s="3"/>
      <c r="CS168" s="3"/>
      <c r="CT168" s="3"/>
      <c r="CU168" s="3"/>
      <c r="CV168" s="3"/>
      <c r="CW168" s="3"/>
      <c r="CX168" s="3"/>
      <c r="CY168" s="3"/>
      <c r="CZ168" s="3"/>
      <c r="DA168" s="3"/>
      <c r="DB168" s="3"/>
      <c r="DC168" s="3"/>
      <c r="DD168" s="3"/>
      <c r="DE168" s="3"/>
      <c r="DF168" s="3"/>
      <c r="DG168" s="3"/>
      <c r="DH168" s="3"/>
      <c r="DI168" s="3"/>
      <c r="DJ168" s="3"/>
      <c r="DK168" s="3"/>
      <c r="DL168" s="3"/>
      <c r="DM168" s="3"/>
      <c r="DN168" s="3"/>
      <c r="DO168" s="3"/>
      <c r="DP168" s="3"/>
      <c r="DQ168" s="3"/>
      <c r="DR168" s="3"/>
      <c r="DS168" s="3"/>
      <c r="DT168" s="3"/>
      <c r="DU168" s="3"/>
      <c r="DV168" s="3"/>
      <c r="DW168" s="3"/>
      <c r="DX168" s="3"/>
      <c r="DY168" s="3"/>
      <c r="DZ168" s="3"/>
      <c r="EA168" s="3"/>
      <c r="EB168" s="3"/>
      <c r="EC168" s="3"/>
      <c r="ED168" s="3"/>
      <c r="EE168" s="3"/>
      <c r="EF168" s="3"/>
      <c r="EG168" s="3"/>
      <c r="EH168" s="3"/>
      <c r="EI168" s="3"/>
      <c r="EJ168" s="3"/>
      <c r="EK168" s="3"/>
      <c r="EL168" s="3"/>
      <c r="EM168" s="3"/>
      <c r="EN168" s="3"/>
      <c r="EO168" s="3"/>
      <c r="EP168" s="3"/>
      <c r="EQ168" s="3"/>
      <c r="ER168" s="3"/>
      <c r="ES168" s="3"/>
      <c r="ET168" s="3"/>
      <c r="EU168" s="3"/>
      <c r="EV168" s="3"/>
      <c r="EW168" s="3"/>
      <c r="EX168" s="3"/>
      <c r="EY168" s="3"/>
      <c r="EZ168" s="3"/>
      <c r="FA168" s="3"/>
      <c r="FB168" s="3"/>
    </row>
    <row r="169" spans="1:158" s="45" customFormat="1" ht="32.25" hidden="1" customHeight="1" thickBot="1" x14ac:dyDescent="0.3">
      <c r="A169" s="57" t="s">
        <v>136</v>
      </c>
      <c r="B169" s="9"/>
      <c r="C169" s="9">
        <v>270</v>
      </c>
      <c r="D169" s="9"/>
      <c r="E169" s="9"/>
      <c r="F169" s="9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  <c r="BD169" s="3"/>
      <c r="BE169" s="3"/>
      <c r="BF169" s="3"/>
      <c r="BG169" s="3"/>
      <c r="BH169" s="3"/>
      <c r="BI169" s="3"/>
      <c r="BJ169" s="3"/>
      <c r="BK169" s="3"/>
      <c r="BL169" s="3"/>
      <c r="BM169" s="3"/>
      <c r="BN169" s="3"/>
      <c r="BO169" s="3"/>
      <c r="BP169" s="3"/>
      <c r="BQ169" s="3"/>
      <c r="BR169" s="3"/>
      <c r="BS169" s="3"/>
      <c r="BT169" s="3"/>
      <c r="BU169" s="3"/>
      <c r="BV169" s="3"/>
      <c r="BW169" s="3"/>
      <c r="BX169" s="3"/>
      <c r="BY169" s="3"/>
      <c r="BZ169" s="3"/>
      <c r="CA169" s="3"/>
      <c r="CB169" s="3"/>
      <c r="CC169" s="3"/>
      <c r="CD169" s="3"/>
      <c r="CE169" s="3"/>
      <c r="CF169" s="3"/>
      <c r="CG169" s="3"/>
      <c r="CH169" s="3"/>
      <c r="CI169" s="3"/>
      <c r="CJ169" s="3"/>
      <c r="CK169" s="3"/>
      <c r="CL169" s="3"/>
      <c r="CM169" s="3"/>
      <c r="CN169" s="3"/>
      <c r="CO169" s="3"/>
      <c r="CP169" s="3"/>
      <c r="CQ169" s="3"/>
      <c r="CR169" s="3"/>
      <c r="CS169" s="3"/>
      <c r="CT169" s="3"/>
      <c r="CU169" s="3"/>
      <c r="CV169" s="3"/>
      <c r="CW169" s="3"/>
      <c r="CX169" s="3"/>
      <c r="CY169" s="3"/>
      <c r="CZ169" s="3"/>
      <c r="DA169" s="3"/>
      <c r="DB169" s="3"/>
      <c r="DC169" s="3"/>
      <c r="DD169" s="3"/>
      <c r="DE169" s="3"/>
      <c r="DF169" s="3"/>
      <c r="DG169" s="3"/>
      <c r="DH169" s="3"/>
      <c r="DI169" s="3"/>
      <c r="DJ169" s="3"/>
      <c r="DK169" s="3"/>
      <c r="DL169" s="3"/>
      <c r="DM169" s="3"/>
      <c r="DN169" s="3"/>
      <c r="DO169" s="3"/>
      <c r="DP169" s="3"/>
      <c r="DQ169" s="3"/>
      <c r="DR169" s="3"/>
      <c r="DS169" s="3"/>
      <c r="DT169" s="3"/>
      <c r="DU169" s="3"/>
      <c r="DV169" s="3"/>
      <c r="DW169" s="3"/>
      <c r="DX169" s="3"/>
      <c r="DY169" s="3"/>
      <c r="DZ169" s="3"/>
      <c r="EA169" s="3"/>
      <c r="EB169" s="3"/>
      <c r="EC169" s="3"/>
      <c r="ED169" s="3"/>
      <c r="EE169" s="3"/>
      <c r="EF169" s="3"/>
      <c r="EG169" s="3"/>
      <c r="EH169" s="3"/>
      <c r="EI169" s="3"/>
      <c r="EJ169" s="3"/>
      <c r="EK169" s="3"/>
      <c r="EL169" s="3"/>
      <c r="EM169" s="3"/>
      <c r="EN169" s="3"/>
      <c r="EO169" s="3"/>
      <c r="EP169" s="3"/>
      <c r="EQ169" s="3"/>
      <c r="ER169" s="3"/>
      <c r="ES169" s="3"/>
      <c r="ET169" s="3"/>
      <c r="EU169" s="3"/>
      <c r="EV169" s="3"/>
      <c r="EW169" s="3"/>
      <c r="EX169" s="3"/>
      <c r="EY169" s="3"/>
      <c r="EZ169" s="3"/>
      <c r="FA169" s="3"/>
      <c r="FB169" s="3"/>
    </row>
    <row r="170" spans="1:158" s="45" customFormat="1" ht="15" hidden="1" customHeight="1" thickBot="1" x14ac:dyDescent="0.3">
      <c r="A170" s="109" t="s">
        <v>10</v>
      </c>
      <c r="B170" s="152"/>
      <c r="C170" s="152"/>
      <c r="D170" s="152"/>
      <c r="E170" s="152"/>
      <c r="F170" s="152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  <c r="BD170" s="3"/>
      <c r="BE170" s="3"/>
      <c r="BF170" s="3"/>
      <c r="BG170" s="3"/>
      <c r="BH170" s="3"/>
      <c r="BI170" s="3"/>
      <c r="BJ170" s="3"/>
      <c r="BK170" s="3"/>
      <c r="BL170" s="3"/>
      <c r="BM170" s="3"/>
      <c r="BN170" s="3"/>
      <c r="BO170" s="3"/>
      <c r="BP170" s="3"/>
      <c r="BQ170" s="3"/>
      <c r="BR170" s="3"/>
      <c r="BS170" s="3"/>
      <c r="BT170" s="3"/>
      <c r="BU170" s="3"/>
      <c r="BV170" s="3"/>
      <c r="BW170" s="3"/>
      <c r="BX170" s="3"/>
      <c r="BY170" s="3"/>
      <c r="BZ170" s="3"/>
      <c r="CA170" s="3"/>
      <c r="CB170" s="3"/>
      <c r="CC170" s="3"/>
      <c r="CD170" s="3"/>
      <c r="CE170" s="3"/>
      <c r="CF170" s="3"/>
      <c r="CG170" s="3"/>
      <c r="CH170" s="3"/>
      <c r="CI170" s="3"/>
      <c r="CJ170" s="3"/>
      <c r="CK170" s="3"/>
      <c r="CL170" s="3"/>
      <c r="CM170" s="3"/>
      <c r="CN170" s="3"/>
      <c r="CO170" s="3"/>
      <c r="CP170" s="3"/>
      <c r="CQ170" s="3"/>
      <c r="CR170" s="3"/>
      <c r="CS170" s="3"/>
      <c r="CT170" s="3"/>
      <c r="CU170" s="3"/>
      <c r="CV170" s="3"/>
      <c r="CW170" s="3"/>
      <c r="CX170" s="3"/>
      <c r="CY170" s="3"/>
      <c r="CZ170" s="3"/>
      <c r="DA170" s="3"/>
      <c r="DB170" s="3"/>
      <c r="DC170" s="3"/>
      <c r="DD170" s="3"/>
      <c r="DE170" s="3"/>
      <c r="DF170" s="3"/>
      <c r="DG170" s="3"/>
      <c r="DH170" s="3"/>
      <c r="DI170" s="3"/>
      <c r="DJ170" s="3"/>
      <c r="DK170" s="3"/>
      <c r="DL170" s="3"/>
      <c r="DM170" s="3"/>
      <c r="DN170" s="3"/>
      <c r="DO170" s="3"/>
      <c r="DP170" s="3"/>
      <c r="DQ170" s="3"/>
      <c r="DR170" s="3"/>
      <c r="DS170" s="3"/>
      <c r="DT170" s="3"/>
      <c r="DU170" s="3"/>
      <c r="DV170" s="3"/>
      <c r="DW170" s="3"/>
      <c r="DX170" s="3"/>
      <c r="DY170" s="3"/>
      <c r="DZ170" s="3"/>
      <c r="EA170" s="3"/>
      <c r="EB170" s="3"/>
      <c r="EC170" s="3"/>
      <c r="ED170" s="3"/>
      <c r="EE170" s="3"/>
      <c r="EF170" s="3"/>
      <c r="EG170" s="3"/>
      <c r="EH170" s="3"/>
      <c r="EI170" s="3"/>
      <c r="EJ170" s="3"/>
      <c r="EK170" s="3"/>
      <c r="EL170" s="3"/>
      <c r="EM170" s="3"/>
      <c r="EN170" s="3"/>
      <c r="EO170" s="3"/>
      <c r="EP170" s="3"/>
      <c r="EQ170" s="3"/>
      <c r="ER170" s="3"/>
      <c r="ES170" s="3"/>
      <c r="ET170" s="3"/>
      <c r="EU170" s="3"/>
      <c r="EV170" s="3"/>
      <c r="EW170" s="3"/>
      <c r="EX170" s="3"/>
      <c r="EY170" s="3"/>
      <c r="EZ170" s="3"/>
      <c r="FA170" s="3"/>
      <c r="FB170" s="3"/>
    </row>
    <row r="171" spans="1:158" s="45" customFormat="1" ht="29.25" hidden="1" x14ac:dyDescent="0.25">
      <c r="A171" s="210" t="s">
        <v>283</v>
      </c>
      <c r="B171" s="9"/>
      <c r="C171" s="9"/>
      <c r="D171" s="9"/>
      <c r="E171" s="9"/>
      <c r="F171" s="9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  <c r="BD171" s="3"/>
      <c r="BE171" s="3"/>
      <c r="BF171" s="3"/>
      <c r="BG171" s="3"/>
      <c r="BH171" s="3"/>
      <c r="BI171" s="3"/>
      <c r="BJ171" s="3"/>
      <c r="BK171" s="3"/>
      <c r="BL171" s="3"/>
      <c r="BM171" s="3"/>
      <c r="BN171" s="3"/>
      <c r="BO171" s="3"/>
      <c r="BP171" s="3"/>
      <c r="BQ171" s="3"/>
      <c r="BR171" s="3"/>
      <c r="BS171" s="3"/>
      <c r="BT171" s="3"/>
      <c r="BU171" s="3"/>
      <c r="BV171" s="3"/>
      <c r="BW171" s="3"/>
      <c r="BX171" s="3"/>
      <c r="BY171" s="3"/>
      <c r="BZ171" s="3"/>
      <c r="CA171" s="3"/>
      <c r="CB171" s="3"/>
      <c r="CC171" s="3"/>
      <c r="CD171" s="3"/>
      <c r="CE171" s="3"/>
      <c r="CF171" s="3"/>
      <c r="CG171" s="3"/>
      <c r="CH171" s="3"/>
      <c r="CI171" s="3"/>
      <c r="CJ171" s="3"/>
      <c r="CK171" s="3"/>
      <c r="CL171" s="3"/>
      <c r="CM171" s="3"/>
      <c r="CN171" s="3"/>
      <c r="CO171" s="3"/>
      <c r="CP171" s="3"/>
      <c r="CQ171" s="3"/>
      <c r="CR171" s="3"/>
      <c r="CS171" s="3"/>
      <c r="CT171" s="3"/>
      <c r="CU171" s="3"/>
      <c r="CV171" s="3"/>
      <c r="CW171" s="3"/>
      <c r="CX171" s="3"/>
      <c r="CY171" s="3"/>
      <c r="CZ171" s="3"/>
      <c r="DA171" s="3"/>
      <c r="DB171" s="3"/>
      <c r="DC171" s="3"/>
      <c r="DD171" s="3"/>
      <c r="DE171" s="3"/>
      <c r="DF171" s="3"/>
      <c r="DG171" s="3"/>
      <c r="DH171" s="3"/>
      <c r="DI171" s="3"/>
      <c r="DJ171" s="3"/>
      <c r="DK171" s="3"/>
      <c r="DL171" s="3"/>
      <c r="DM171" s="3"/>
      <c r="DN171" s="3"/>
      <c r="DO171" s="3"/>
      <c r="DP171" s="3"/>
      <c r="DQ171" s="3"/>
      <c r="DR171" s="3"/>
      <c r="DS171" s="3"/>
      <c r="DT171" s="3"/>
      <c r="DU171" s="3"/>
      <c r="DV171" s="3"/>
      <c r="DW171" s="3"/>
      <c r="DX171" s="3"/>
      <c r="DY171" s="3"/>
      <c r="DZ171" s="3"/>
      <c r="EA171" s="3"/>
      <c r="EB171" s="3"/>
      <c r="EC171" s="3"/>
      <c r="ED171" s="3"/>
      <c r="EE171" s="3"/>
      <c r="EF171" s="3"/>
      <c r="EG171" s="3"/>
      <c r="EH171" s="3"/>
      <c r="EI171" s="3"/>
      <c r="EJ171" s="3"/>
      <c r="EK171" s="3"/>
      <c r="EL171" s="3"/>
      <c r="EM171" s="3"/>
      <c r="EN171" s="3"/>
      <c r="EO171" s="3"/>
      <c r="EP171" s="3"/>
      <c r="EQ171" s="3"/>
      <c r="ER171" s="3"/>
      <c r="ES171" s="3"/>
      <c r="ET171" s="3"/>
      <c r="EU171" s="3"/>
      <c r="EV171" s="3"/>
      <c r="EW171" s="3"/>
      <c r="EX171" s="3"/>
      <c r="EY171" s="3"/>
      <c r="EZ171" s="3"/>
      <c r="FA171" s="3"/>
      <c r="FB171" s="3"/>
    </row>
    <row r="172" spans="1:158" s="45" customFormat="1" ht="15" hidden="1" customHeight="1" x14ac:dyDescent="0.25">
      <c r="A172" s="222" t="s">
        <v>144</v>
      </c>
      <c r="B172" s="9"/>
      <c r="C172" s="9"/>
      <c r="D172" s="9"/>
      <c r="E172" s="9"/>
      <c r="F172" s="9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  <c r="BD172" s="3"/>
      <c r="BE172" s="3"/>
      <c r="BF172" s="3"/>
      <c r="BG172" s="3"/>
      <c r="BH172" s="3"/>
      <c r="BI172" s="3"/>
      <c r="BJ172" s="3"/>
      <c r="BK172" s="3"/>
      <c r="BL172" s="3"/>
      <c r="BM172" s="3"/>
      <c r="BN172" s="3"/>
      <c r="BO172" s="3"/>
      <c r="BP172" s="3"/>
      <c r="BQ172" s="3"/>
      <c r="BR172" s="3"/>
      <c r="BS172" s="3"/>
      <c r="BT172" s="3"/>
      <c r="BU172" s="3"/>
      <c r="BV172" s="3"/>
      <c r="BW172" s="3"/>
      <c r="BX172" s="3"/>
      <c r="BY172" s="3"/>
      <c r="BZ172" s="3"/>
      <c r="CA172" s="3"/>
      <c r="CB172" s="3"/>
      <c r="CC172" s="3"/>
      <c r="CD172" s="3"/>
      <c r="CE172" s="3"/>
      <c r="CF172" s="3"/>
      <c r="CG172" s="3"/>
      <c r="CH172" s="3"/>
      <c r="CI172" s="3"/>
      <c r="CJ172" s="3"/>
      <c r="CK172" s="3"/>
      <c r="CL172" s="3"/>
      <c r="CM172" s="3"/>
      <c r="CN172" s="3"/>
      <c r="CO172" s="3"/>
      <c r="CP172" s="3"/>
      <c r="CQ172" s="3"/>
      <c r="CR172" s="3"/>
      <c r="CS172" s="3"/>
      <c r="CT172" s="3"/>
      <c r="CU172" s="3"/>
      <c r="CV172" s="3"/>
      <c r="CW172" s="3"/>
      <c r="CX172" s="3"/>
      <c r="CY172" s="3"/>
      <c r="CZ172" s="3"/>
      <c r="DA172" s="3"/>
      <c r="DB172" s="3"/>
      <c r="DC172" s="3"/>
      <c r="DD172" s="3"/>
      <c r="DE172" s="3"/>
      <c r="DF172" s="3"/>
      <c r="DG172" s="3"/>
      <c r="DH172" s="3"/>
      <c r="DI172" s="3"/>
      <c r="DJ172" s="3"/>
      <c r="DK172" s="3"/>
      <c r="DL172" s="3"/>
      <c r="DM172" s="3"/>
      <c r="DN172" s="3"/>
      <c r="DO172" s="3"/>
      <c r="DP172" s="3"/>
      <c r="DQ172" s="3"/>
      <c r="DR172" s="3"/>
      <c r="DS172" s="3"/>
      <c r="DT172" s="3"/>
      <c r="DU172" s="3"/>
      <c r="DV172" s="3"/>
      <c r="DW172" s="3"/>
      <c r="DX172" s="3"/>
      <c r="DY172" s="3"/>
      <c r="DZ172" s="3"/>
      <c r="EA172" s="3"/>
      <c r="EB172" s="3"/>
      <c r="EC172" s="3"/>
      <c r="ED172" s="3"/>
      <c r="EE172" s="3"/>
      <c r="EF172" s="3"/>
      <c r="EG172" s="3"/>
      <c r="EH172" s="3"/>
      <c r="EI172" s="3"/>
      <c r="EJ172" s="3"/>
      <c r="EK172" s="3"/>
      <c r="EL172" s="3"/>
      <c r="EM172" s="3"/>
      <c r="EN172" s="3"/>
      <c r="EO172" s="3"/>
      <c r="EP172" s="3"/>
      <c r="EQ172" s="3"/>
      <c r="ER172" s="3"/>
      <c r="ES172" s="3"/>
      <c r="ET172" s="3"/>
      <c r="EU172" s="3"/>
      <c r="EV172" s="3"/>
      <c r="EW172" s="3"/>
      <c r="EX172" s="3"/>
      <c r="EY172" s="3"/>
      <c r="EZ172" s="3"/>
      <c r="FA172" s="3"/>
      <c r="FB172" s="3"/>
    </row>
    <row r="173" spans="1:158" s="45" customFormat="1" ht="15" hidden="1" customHeight="1" x14ac:dyDescent="0.25">
      <c r="A173" s="216" t="s">
        <v>114</v>
      </c>
      <c r="B173" s="9"/>
      <c r="C173" s="9"/>
      <c r="D173" s="9"/>
      <c r="E173" s="9"/>
      <c r="F173" s="9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  <c r="BD173" s="3"/>
      <c r="BE173" s="3"/>
      <c r="BF173" s="3"/>
      <c r="BG173" s="3"/>
      <c r="BH173" s="3"/>
      <c r="BI173" s="3"/>
      <c r="BJ173" s="3"/>
      <c r="BK173" s="3"/>
      <c r="BL173" s="3"/>
      <c r="BM173" s="3"/>
      <c r="BN173" s="3"/>
      <c r="BO173" s="3"/>
      <c r="BP173" s="3"/>
      <c r="BQ173" s="3"/>
      <c r="BR173" s="3"/>
      <c r="BS173" s="3"/>
      <c r="BT173" s="3"/>
      <c r="BU173" s="3"/>
      <c r="BV173" s="3"/>
      <c r="BW173" s="3"/>
      <c r="BX173" s="3"/>
      <c r="BY173" s="3"/>
      <c r="BZ173" s="3"/>
      <c r="CA173" s="3"/>
      <c r="CB173" s="3"/>
      <c r="CC173" s="3"/>
      <c r="CD173" s="3"/>
      <c r="CE173" s="3"/>
      <c r="CF173" s="3"/>
      <c r="CG173" s="3"/>
      <c r="CH173" s="3"/>
      <c r="CI173" s="3"/>
      <c r="CJ173" s="3"/>
      <c r="CK173" s="3"/>
      <c r="CL173" s="3"/>
      <c r="CM173" s="3"/>
      <c r="CN173" s="3"/>
      <c r="CO173" s="3"/>
      <c r="CP173" s="3"/>
      <c r="CQ173" s="3"/>
      <c r="CR173" s="3"/>
      <c r="CS173" s="3"/>
      <c r="CT173" s="3"/>
      <c r="CU173" s="3"/>
      <c r="CV173" s="3"/>
      <c r="CW173" s="3"/>
      <c r="CX173" s="3"/>
      <c r="CY173" s="3"/>
      <c r="CZ173" s="3"/>
      <c r="DA173" s="3"/>
      <c r="DB173" s="3"/>
      <c r="DC173" s="3"/>
      <c r="DD173" s="3"/>
      <c r="DE173" s="3"/>
      <c r="DF173" s="3"/>
      <c r="DG173" s="3"/>
      <c r="DH173" s="3"/>
      <c r="DI173" s="3"/>
      <c r="DJ173" s="3"/>
      <c r="DK173" s="3"/>
      <c r="DL173" s="3"/>
      <c r="DM173" s="3"/>
      <c r="DN173" s="3"/>
      <c r="DO173" s="3"/>
      <c r="DP173" s="3"/>
      <c r="DQ173" s="3"/>
      <c r="DR173" s="3"/>
      <c r="DS173" s="3"/>
      <c r="DT173" s="3"/>
      <c r="DU173" s="3"/>
      <c r="DV173" s="3"/>
      <c r="DW173" s="3"/>
      <c r="DX173" s="3"/>
      <c r="DY173" s="3"/>
      <c r="DZ173" s="3"/>
      <c r="EA173" s="3"/>
      <c r="EB173" s="3"/>
      <c r="EC173" s="3"/>
      <c r="ED173" s="3"/>
      <c r="EE173" s="3"/>
      <c r="EF173" s="3"/>
      <c r="EG173" s="3"/>
      <c r="EH173" s="3"/>
      <c r="EI173" s="3"/>
      <c r="EJ173" s="3"/>
      <c r="EK173" s="3"/>
      <c r="EL173" s="3"/>
      <c r="EM173" s="3"/>
      <c r="EN173" s="3"/>
      <c r="EO173" s="3"/>
      <c r="EP173" s="3"/>
      <c r="EQ173" s="3"/>
      <c r="ER173" s="3"/>
      <c r="ES173" s="3"/>
      <c r="ET173" s="3"/>
      <c r="EU173" s="3"/>
      <c r="EV173" s="3"/>
      <c r="EW173" s="3"/>
      <c r="EX173" s="3"/>
      <c r="EY173" s="3"/>
      <c r="EZ173" s="3"/>
      <c r="FA173" s="3"/>
      <c r="FB173" s="3"/>
    </row>
    <row r="174" spans="1:158" s="45" customFormat="1" hidden="1" x14ac:dyDescent="0.25">
      <c r="A174" s="200" t="s">
        <v>17</v>
      </c>
      <c r="B174" s="9"/>
      <c r="C174" s="9">
        <v>9311</v>
      </c>
      <c r="D174" s="9"/>
      <c r="E174" s="9"/>
      <c r="F174" s="9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  <c r="BD174" s="3"/>
      <c r="BE174" s="3"/>
      <c r="BF174" s="3"/>
      <c r="BG174" s="3"/>
      <c r="BH174" s="3"/>
      <c r="BI174" s="3"/>
      <c r="BJ174" s="3"/>
      <c r="BK174" s="3"/>
      <c r="BL174" s="3"/>
      <c r="BM174" s="3"/>
      <c r="BN174" s="3"/>
      <c r="BO174" s="3"/>
      <c r="BP174" s="3"/>
      <c r="BQ174" s="3"/>
      <c r="BR174" s="3"/>
      <c r="BS174" s="3"/>
      <c r="BT174" s="3"/>
      <c r="BU174" s="3"/>
      <c r="BV174" s="3"/>
      <c r="BW174" s="3"/>
      <c r="BX174" s="3"/>
      <c r="BY174" s="3"/>
      <c r="BZ174" s="3"/>
      <c r="CA174" s="3"/>
      <c r="CB174" s="3"/>
      <c r="CC174" s="3"/>
      <c r="CD174" s="3"/>
      <c r="CE174" s="3"/>
      <c r="CF174" s="3"/>
      <c r="CG174" s="3"/>
      <c r="CH174" s="3"/>
      <c r="CI174" s="3"/>
      <c r="CJ174" s="3"/>
      <c r="CK174" s="3"/>
      <c r="CL174" s="3"/>
      <c r="CM174" s="3"/>
      <c r="CN174" s="3"/>
      <c r="CO174" s="3"/>
      <c r="CP174" s="3"/>
      <c r="CQ174" s="3"/>
      <c r="CR174" s="3"/>
      <c r="CS174" s="3"/>
      <c r="CT174" s="3"/>
      <c r="CU174" s="3"/>
      <c r="CV174" s="3"/>
      <c r="CW174" s="3"/>
      <c r="CX174" s="3"/>
      <c r="CY174" s="3"/>
      <c r="CZ174" s="3"/>
      <c r="DA174" s="3"/>
      <c r="DB174" s="3"/>
      <c r="DC174" s="3"/>
      <c r="DD174" s="3"/>
      <c r="DE174" s="3"/>
      <c r="DF174" s="3"/>
      <c r="DG174" s="3"/>
      <c r="DH174" s="3"/>
      <c r="DI174" s="3"/>
      <c r="DJ174" s="3"/>
      <c r="DK174" s="3"/>
      <c r="DL174" s="3"/>
      <c r="DM174" s="3"/>
      <c r="DN174" s="3"/>
      <c r="DO174" s="3"/>
      <c r="DP174" s="3"/>
      <c r="DQ174" s="3"/>
      <c r="DR174" s="3"/>
      <c r="DS174" s="3"/>
      <c r="DT174" s="3"/>
      <c r="DU174" s="3"/>
      <c r="DV174" s="3"/>
      <c r="DW174" s="3"/>
      <c r="DX174" s="3"/>
      <c r="DY174" s="3"/>
      <c r="DZ174" s="3"/>
      <c r="EA174" s="3"/>
      <c r="EB174" s="3"/>
      <c r="EC174" s="3"/>
      <c r="ED174" s="3"/>
      <c r="EE174" s="3"/>
      <c r="EF174" s="3"/>
      <c r="EG174" s="3"/>
      <c r="EH174" s="3"/>
      <c r="EI174" s="3"/>
      <c r="EJ174" s="3"/>
      <c r="EK174" s="3"/>
      <c r="EL174" s="3"/>
      <c r="EM174" s="3"/>
      <c r="EN174" s="3"/>
      <c r="EO174" s="3"/>
      <c r="EP174" s="3"/>
      <c r="EQ174" s="3"/>
      <c r="ER174" s="3"/>
      <c r="ES174" s="3"/>
      <c r="ET174" s="3"/>
      <c r="EU174" s="3"/>
      <c r="EV174" s="3"/>
      <c r="EW174" s="3"/>
      <c r="EX174" s="3"/>
      <c r="EY174" s="3"/>
      <c r="EZ174" s="3"/>
      <c r="FA174" s="3"/>
      <c r="FB174" s="3"/>
    </row>
    <row r="175" spans="1:158" s="45" customFormat="1" hidden="1" x14ac:dyDescent="0.25">
      <c r="A175" s="200" t="s">
        <v>55</v>
      </c>
      <c r="B175" s="9"/>
      <c r="C175" s="9">
        <v>850</v>
      </c>
      <c r="D175" s="9"/>
      <c r="E175" s="9"/>
      <c r="F175" s="9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  <c r="BD175" s="3"/>
      <c r="BE175" s="3"/>
      <c r="BF175" s="3"/>
      <c r="BG175" s="3"/>
      <c r="BH175" s="3"/>
      <c r="BI175" s="3"/>
      <c r="BJ175" s="3"/>
      <c r="BK175" s="3"/>
      <c r="BL175" s="3"/>
      <c r="BM175" s="3"/>
      <c r="BN175" s="3"/>
      <c r="BO175" s="3"/>
      <c r="BP175" s="3"/>
      <c r="BQ175" s="3"/>
      <c r="BR175" s="3"/>
      <c r="BS175" s="3"/>
      <c r="BT175" s="3"/>
      <c r="BU175" s="3"/>
      <c r="BV175" s="3"/>
      <c r="BW175" s="3"/>
      <c r="BX175" s="3"/>
      <c r="BY175" s="3"/>
      <c r="BZ175" s="3"/>
      <c r="CA175" s="3"/>
      <c r="CB175" s="3"/>
      <c r="CC175" s="3"/>
      <c r="CD175" s="3"/>
      <c r="CE175" s="3"/>
      <c r="CF175" s="3"/>
      <c r="CG175" s="3"/>
      <c r="CH175" s="3"/>
      <c r="CI175" s="3"/>
      <c r="CJ175" s="3"/>
      <c r="CK175" s="3"/>
      <c r="CL175" s="3"/>
      <c r="CM175" s="3"/>
      <c r="CN175" s="3"/>
      <c r="CO175" s="3"/>
      <c r="CP175" s="3"/>
      <c r="CQ175" s="3"/>
      <c r="CR175" s="3"/>
      <c r="CS175" s="3"/>
      <c r="CT175" s="3"/>
      <c r="CU175" s="3"/>
      <c r="CV175" s="3"/>
      <c r="CW175" s="3"/>
      <c r="CX175" s="3"/>
      <c r="CY175" s="3"/>
      <c r="CZ175" s="3"/>
      <c r="DA175" s="3"/>
      <c r="DB175" s="3"/>
      <c r="DC175" s="3"/>
      <c r="DD175" s="3"/>
      <c r="DE175" s="3"/>
      <c r="DF175" s="3"/>
      <c r="DG175" s="3"/>
      <c r="DH175" s="3"/>
      <c r="DI175" s="3"/>
      <c r="DJ175" s="3"/>
      <c r="DK175" s="3"/>
      <c r="DL175" s="3"/>
      <c r="DM175" s="3"/>
      <c r="DN175" s="3"/>
      <c r="DO175" s="3"/>
      <c r="DP175" s="3"/>
      <c r="DQ175" s="3"/>
      <c r="DR175" s="3"/>
      <c r="DS175" s="3"/>
      <c r="DT175" s="3"/>
      <c r="DU175" s="3"/>
      <c r="DV175" s="3"/>
      <c r="DW175" s="3"/>
      <c r="DX175" s="3"/>
      <c r="DY175" s="3"/>
      <c r="DZ175" s="3"/>
      <c r="EA175" s="3"/>
      <c r="EB175" s="3"/>
      <c r="EC175" s="3"/>
      <c r="ED175" s="3"/>
      <c r="EE175" s="3"/>
      <c r="EF175" s="3"/>
      <c r="EG175" s="3"/>
      <c r="EH175" s="3"/>
      <c r="EI175" s="3"/>
      <c r="EJ175" s="3"/>
      <c r="EK175" s="3"/>
      <c r="EL175" s="3"/>
      <c r="EM175" s="3"/>
      <c r="EN175" s="3"/>
      <c r="EO175" s="3"/>
      <c r="EP175" s="3"/>
      <c r="EQ175" s="3"/>
      <c r="ER175" s="3"/>
      <c r="ES175" s="3"/>
      <c r="ET175" s="3"/>
      <c r="EU175" s="3"/>
      <c r="EV175" s="3"/>
      <c r="EW175" s="3"/>
      <c r="EX175" s="3"/>
      <c r="EY175" s="3"/>
      <c r="EZ175" s="3"/>
      <c r="FA175" s="3"/>
      <c r="FB175" s="3"/>
    </row>
    <row r="176" spans="1:158" s="45" customFormat="1" ht="30" hidden="1" x14ac:dyDescent="0.25">
      <c r="A176" s="200" t="s">
        <v>75</v>
      </c>
      <c r="B176" s="9"/>
      <c r="C176" s="9">
        <v>250</v>
      </c>
      <c r="D176" s="9"/>
      <c r="E176" s="9"/>
      <c r="F176" s="9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  <c r="BD176" s="3"/>
      <c r="BE176" s="3"/>
      <c r="BF176" s="3"/>
      <c r="BG176" s="3"/>
      <c r="BH176" s="3"/>
      <c r="BI176" s="3"/>
      <c r="BJ176" s="3"/>
      <c r="BK176" s="3"/>
      <c r="BL176" s="3"/>
      <c r="BM176" s="3"/>
      <c r="BN176" s="3"/>
      <c r="BO176" s="3"/>
      <c r="BP176" s="3"/>
      <c r="BQ176" s="3"/>
      <c r="BR176" s="3"/>
      <c r="BS176" s="3"/>
      <c r="BT176" s="3"/>
      <c r="BU176" s="3"/>
      <c r="BV176" s="3"/>
      <c r="BW176" s="3"/>
      <c r="BX176" s="3"/>
      <c r="BY176" s="3"/>
      <c r="BZ176" s="3"/>
      <c r="CA176" s="3"/>
      <c r="CB176" s="3"/>
      <c r="CC176" s="3"/>
      <c r="CD176" s="3"/>
      <c r="CE176" s="3"/>
      <c r="CF176" s="3"/>
      <c r="CG176" s="3"/>
      <c r="CH176" s="3"/>
      <c r="CI176" s="3"/>
      <c r="CJ176" s="3"/>
      <c r="CK176" s="3"/>
      <c r="CL176" s="3"/>
      <c r="CM176" s="3"/>
      <c r="CN176" s="3"/>
      <c r="CO176" s="3"/>
      <c r="CP176" s="3"/>
      <c r="CQ176" s="3"/>
      <c r="CR176" s="3"/>
      <c r="CS176" s="3"/>
      <c r="CT176" s="3"/>
      <c r="CU176" s="3"/>
      <c r="CV176" s="3"/>
      <c r="CW176" s="3"/>
      <c r="CX176" s="3"/>
      <c r="CY176" s="3"/>
      <c r="CZ176" s="3"/>
      <c r="DA176" s="3"/>
      <c r="DB176" s="3"/>
      <c r="DC176" s="3"/>
      <c r="DD176" s="3"/>
      <c r="DE176" s="3"/>
      <c r="DF176" s="3"/>
      <c r="DG176" s="3"/>
      <c r="DH176" s="3"/>
      <c r="DI176" s="3"/>
      <c r="DJ176" s="3"/>
      <c r="DK176" s="3"/>
      <c r="DL176" s="3"/>
      <c r="DM176" s="3"/>
      <c r="DN176" s="3"/>
      <c r="DO176" s="3"/>
      <c r="DP176" s="3"/>
      <c r="DQ176" s="3"/>
      <c r="DR176" s="3"/>
      <c r="DS176" s="3"/>
      <c r="DT176" s="3"/>
      <c r="DU176" s="3"/>
      <c r="DV176" s="3"/>
      <c r="DW176" s="3"/>
      <c r="DX176" s="3"/>
      <c r="DY176" s="3"/>
      <c r="DZ176" s="3"/>
      <c r="EA176" s="3"/>
      <c r="EB176" s="3"/>
      <c r="EC176" s="3"/>
      <c r="ED176" s="3"/>
      <c r="EE176" s="3"/>
      <c r="EF176" s="3"/>
      <c r="EG176" s="3"/>
      <c r="EH176" s="3"/>
      <c r="EI176" s="3"/>
      <c r="EJ176" s="3"/>
      <c r="EK176" s="3"/>
      <c r="EL176" s="3"/>
      <c r="EM176" s="3"/>
      <c r="EN176" s="3"/>
      <c r="EO176" s="3"/>
      <c r="EP176" s="3"/>
      <c r="EQ176" s="3"/>
      <c r="ER176" s="3"/>
      <c r="ES176" s="3"/>
      <c r="ET176" s="3"/>
      <c r="EU176" s="3"/>
      <c r="EV176" s="3"/>
      <c r="EW176" s="3"/>
      <c r="EX176" s="3"/>
      <c r="EY176" s="3"/>
      <c r="EZ176" s="3"/>
      <c r="FA176" s="3"/>
      <c r="FB176" s="3"/>
    </row>
    <row r="177" spans="1:158" s="45" customFormat="1" hidden="1" x14ac:dyDescent="0.25">
      <c r="A177" s="200" t="s">
        <v>155</v>
      </c>
      <c r="B177" s="9"/>
      <c r="C177" s="9">
        <v>455</v>
      </c>
      <c r="D177" s="9"/>
      <c r="E177" s="9"/>
      <c r="F177" s="258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  <c r="BD177" s="3"/>
      <c r="BE177" s="3"/>
      <c r="BF177" s="3"/>
      <c r="BG177" s="3"/>
      <c r="BH177" s="3"/>
      <c r="BI177" s="3"/>
      <c r="BJ177" s="3"/>
      <c r="BK177" s="3"/>
      <c r="BL177" s="3"/>
      <c r="BM177" s="3"/>
      <c r="BN177" s="3"/>
      <c r="BO177" s="3"/>
      <c r="BP177" s="3"/>
      <c r="BQ177" s="3"/>
      <c r="BR177" s="3"/>
      <c r="BS177" s="3"/>
      <c r="BT177" s="3"/>
      <c r="BU177" s="3"/>
      <c r="BV177" s="3"/>
      <c r="BW177" s="3"/>
      <c r="BX177" s="3"/>
      <c r="BY177" s="3"/>
      <c r="BZ177" s="3"/>
      <c r="CA177" s="3"/>
      <c r="CB177" s="3"/>
      <c r="CC177" s="3"/>
      <c r="CD177" s="3"/>
      <c r="CE177" s="3"/>
      <c r="CF177" s="3"/>
      <c r="CG177" s="3"/>
      <c r="CH177" s="3"/>
      <c r="CI177" s="3"/>
      <c r="CJ177" s="3"/>
      <c r="CK177" s="3"/>
      <c r="CL177" s="3"/>
      <c r="CM177" s="3"/>
      <c r="CN177" s="3"/>
      <c r="CO177" s="3"/>
      <c r="CP177" s="3"/>
      <c r="CQ177" s="3"/>
      <c r="CR177" s="3"/>
      <c r="CS177" s="3"/>
      <c r="CT177" s="3"/>
      <c r="CU177" s="3"/>
      <c r="CV177" s="3"/>
      <c r="CW177" s="3"/>
      <c r="CX177" s="3"/>
      <c r="CY177" s="3"/>
      <c r="CZ177" s="3"/>
      <c r="DA177" s="3"/>
      <c r="DB177" s="3"/>
      <c r="DC177" s="3"/>
      <c r="DD177" s="3"/>
      <c r="DE177" s="3"/>
      <c r="DF177" s="3"/>
      <c r="DG177" s="3"/>
      <c r="DH177" s="3"/>
      <c r="DI177" s="3"/>
      <c r="DJ177" s="3"/>
      <c r="DK177" s="3"/>
      <c r="DL177" s="3"/>
      <c r="DM177" s="3"/>
      <c r="DN177" s="3"/>
      <c r="DO177" s="3"/>
      <c r="DP177" s="3"/>
      <c r="DQ177" s="3"/>
      <c r="DR177" s="3"/>
      <c r="DS177" s="3"/>
      <c r="DT177" s="3"/>
      <c r="DU177" s="3"/>
      <c r="DV177" s="3"/>
      <c r="DW177" s="3"/>
      <c r="DX177" s="3"/>
      <c r="DY177" s="3"/>
      <c r="DZ177" s="3"/>
      <c r="EA177" s="3"/>
      <c r="EB177" s="3"/>
      <c r="EC177" s="3"/>
      <c r="ED177" s="3"/>
      <c r="EE177" s="3"/>
      <c r="EF177" s="3"/>
      <c r="EG177" s="3"/>
      <c r="EH177" s="3"/>
      <c r="EI177" s="3"/>
      <c r="EJ177" s="3"/>
      <c r="EK177" s="3"/>
      <c r="EL177" s="3"/>
      <c r="EM177" s="3"/>
      <c r="EN177" s="3"/>
      <c r="EO177" s="3"/>
      <c r="EP177" s="3"/>
      <c r="EQ177" s="3"/>
      <c r="ER177" s="3"/>
      <c r="ES177" s="3"/>
      <c r="ET177" s="3"/>
      <c r="EU177" s="3"/>
      <c r="EV177" s="3"/>
      <c r="EW177" s="3"/>
      <c r="EX177" s="3"/>
      <c r="EY177" s="3"/>
      <c r="EZ177" s="3"/>
      <c r="FA177" s="3"/>
      <c r="FB177" s="3"/>
    </row>
    <row r="178" spans="1:158" s="45" customFormat="1" ht="15.75" hidden="1" thickBot="1" x14ac:dyDescent="0.3">
      <c r="A178" s="335" t="s">
        <v>29</v>
      </c>
      <c r="B178" s="258"/>
      <c r="C178" s="258">
        <v>1050</v>
      </c>
      <c r="D178" s="258"/>
      <c r="E178" s="258"/>
      <c r="F178" s="258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  <c r="BD178" s="3"/>
      <c r="BE178" s="3"/>
      <c r="BF178" s="3"/>
      <c r="BG178" s="3"/>
      <c r="BH178" s="3"/>
      <c r="BI178" s="3"/>
      <c r="BJ178" s="3"/>
      <c r="BK178" s="3"/>
      <c r="BL178" s="3"/>
      <c r="BM178" s="3"/>
      <c r="BN178" s="3"/>
      <c r="BO178" s="3"/>
      <c r="BP178" s="3"/>
      <c r="BQ178" s="3"/>
      <c r="BR178" s="3"/>
      <c r="BS178" s="3"/>
      <c r="BT178" s="3"/>
      <c r="BU178" s="3"/>
      <c r="BV178" s="3"/>
      <c r="BW178" s="3"/>
      <c r="BX178" s="3"/>
      <c r="BY178" s="3"/>
      <c r="BZ178" s="3"/>
      <c r="CA178" s="3"/>
      <c r="CB178" s="3"/>
      <c r="CC178" s="3"/>
      <c r="CD178" s="3"/>
      <c r="CE178" s="3"/>
      <c r="CF178" s="3"/>
      <c r="CG178" s="3"/>
      <c r="CH178" s="3"/>
      <c r="CI178" s="3"/>
      <c r="CJ178" s="3"/>
      <c r="CK178" s="3"/>
      <c r="CL178" s="3"/>
      <c r="CM178" s="3"/>
      <c r="CN178" s="3"/>
      <c r="CO178" s="3"/>
      <c r="CP178" s="3"/>
      <c r="CQ178" s="3"/>
      <c r="CR178" s="3"/>
      <c r="CS178" s="3"/>
      <c r="CT178" s="3"/>
      <c r="CU178" s="3"/>
      <c r="CV178" s="3"/>
      <c r="CW178" s="3"/>
      <c r="CX178" s="3"/>
      <c r="CY178" s="3"/>
      <c r="CZ178" s="3"/>
      <c r="DA178" s="3"/>
      <c r="DB178" s="3"/>
      <c r="DC178" s="3"/>
      <c r="DD178" s="3"/>
      <c r="DE178" s="3"/>
      <c r="DF178" s="3"/>
      <c r="DG178" s="3"/>
      <c r="DH178" s="3"/>
      <c r="DI178" s="3"/>
      <c r="DJ178" s="3"/>
      <c r="DK178" s="3"/>
      <c r="DL178" s="3"/>
      <c r="DM178" s="3"/>
      <c r="DN178" s="3"/>
      <c r="DO178" s="3"/>
      <c r="DP178" s="3"/>
      <c r="DQ178" s="3"/>
      <c r="DR178" s="3"/>
      <c r="DS178" s="3"/>
      <c r="DT178" s="3"/>
      <c r="DU178" s="3"/>
      <c r="DV178" s="3"/>
      <c r="DW178" s="3"/>
      <c r="DX178" s="3"/>
      <c r="DY178" s="3"/>
      <c r="DZ178" s="3"/>
      <c r="EA178" s="3"/>
      <c r="EB178" s="3"/>
      <c r="EC178" s="3"/>
      <c r="ED178" s="3"/>
      <c r="EE178" s="3"/>
      <c r="EF178" s="3"/>
      <c r="EG178" s="3"/>
      <c r="EH178" s="3"/>
      <c r="EI178" s="3"/>
      <c r="EJ178" s="3"/>
      <c r="EK178" s="3"/>
      <c r="EL178" s="3"/>
      <c r="EM178" s="3"/>
      <c r="EN178" s="3"/>
      <c r="EO178" s="3"/>
      <c r="EP178" s="3"/>
      <c r="EQ178" s="3"/>
      <c r="ER178" s="3"/>
      <c r="ES178" s="3"/>
      <c r="ET178" s="3"/>
      <c r="EU178" s="3"/>
      <c r="EV178" s="3"/>
      <c r="EW178" s="3"/>
      <c r="EX178" s="3"/>
      <c r="EY178" s="3"/>
      <c r="EZ178" s="3"/>
      <c r="FA178" s="3"/>
      <c r="FB178" s="3"/>
    </row>
    <row r="179" spans="1:158" s="45" customFormat="1" ht="15" hidden="1" customHeight="1" thickBot="1" x14ac:dyDescent="0.3">
      <c r="A179" s="93" t="s">
        <v>10</v>
      </c>
      <c r="B179" s="152"/>
      <c r="C179" s="152"/>
      <c r="D179" s="152"/>
      <c r="E179" s="152"/>
      <c r="F179" s="152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  <c r="BD179" s="3"/>
      <c r="BE179" s="3"/>
      <c r="BF179" s="3"/>
      <c r="BG179" s="3"/>
      <c r="BH179" s="3"/>
      <c r="BI179" s="3"/>
      <c r="BJ179" s="3"/>
      <c r="BK179" s="3"/>
      <c r="BL179" s="3"/>
      <c r="BM179" s="3"/>
      <c r="BN179" s="3"/>
      <c r="BO179" s="3"/>
      <c r="BP179" s="3"/>
      <c r="BQ179" s="3"/>
      <c r="BR179" s="3"/>
      <c r="BS179" s="3"/>
      <c r="BT179" s="3"/>
      <c r="BU179" s="3"/>
      <c r="BV179" s="3"/>
      <c r="BW179" s="3"/>
      <c r="BX179" s="3"/>
      <c r="BY179" s="3"/>
      <c r="BZ179" s="3"/>
      <c r="CA179" s="3"/>
      <c r="CB179" s="3"/>
      <c r="CC179" s="3"/>
      <c r="CD179" s="3"/>
      <c r="CE179" s="3"/>
      <c r="CF179" s="3"/>
      <c r="CG179" s="3"/>
      <c r="CH179" s="3"/>
      <c r="CI179" s="3"/>
      <c r="CJ179" s="3"/>
      <c r="CK179" s="3"/>
      <c r="CL179" s="3"/>
      <c r="CM179" s="3"/>
      <c r="CN179" s="3"/>
      <c r="CO179" s="3"/>
      <c r="CP179" s="3"/>
      <c r="CQ179" s="3"/>
      <c r="CR179" s="3"/>
      <c r="CS179" s="3"/>
      <c r="CT179" s="3"/>
      <c r="CU179" s="3"/>
      <c r="CV179" s="3"/>
      <c r="CW179" s="3"/>
      <c r="CX179" s="3"/>
      <c r="CY179" s="3"/>
      <c r="CZ179" s="3"/>
      <c r="DA179" s="3"/>
      <c r="DB179" s="3"/>
      <c r="DC179" s="3"/>
      <c r="DD179" s="3"/>
      <c r="DE179" s="3"/>
      <c r="DF179" s="3"/>
      <c r="DG179" s="3"/>
      <c r="DH179" s="3"/>
      <c r="DI179" s="3"/>
      <c r="DJ179" s="3"/>
      <c r="DK179" s="3"/>
      <c r="DL179" s="3"/>
      <c r="DM179" s="3"/>
      <c r="DN179" s="3"/>
      <c r="DO179" s="3"/>
      <c r="DP179" s="3"/>
      <c r="DQ179" s="3"/>
      <c r="DR179" s="3"/>
      <c r="DS179" s="3"/>
      <c r="DT179" s="3"/>
      <c r="DU179" s="3"/>
      <c r="DV179" s="3"/>
      <c r="DW179" s="3"/>
      <c r="DX179" s="3"/>
      <c r="DY179" s="3"/>
      <c r="DZ179" s="3"/>
      <c r="EA179" s="3"/>
      <c r="EB179" s="3"/>
      <c r="EC179" s="3"/>
      <c r="ED179" s="3"/>
      <c r="EE179" s="3"/>
      <c r="EF179" s="3"/>
      <c r="EG179" s="3"/>
      <c r="EH179" s="3"/>
      <c r="EI179" s="3"/>
      <c r="EJ179" s="3"/>
      <c r="EK179" s="3"/>
      <c r="EL179" s="3"/>
      <c r="EM179" s="3"/>
      <c r="EN179" s="3"/>
      <c r="EO179" s="3"/>
      <c r="EP179" s="3"/>
      <c r="EQ179" s="3"/>
      <c r="ER179" s="3"/>
      <c r="ES179" s="3"/>
      <c r="ET179" s="3"/>
      <c r="EU179" s="3"/>
      <c r="EV179" s="3"/>
      <c r="EW179" s="3"/>
      <c r="EX179" s="3"/>
      <c r="EY179" s="3"/>
      <c r="EZ179" s="3"/>
      <c r="FA179" s="3"/>
      <c r="FB179" s="3"/>
    </row>
    <row r="180" spans="1:158" s="45" customFormat="1" ht="15" hidden="1" customHeight="1" x14ac:dyDescent="0.25">
      <c r="A180" s="97" t="s">
        <v>284</v>
      </c>
      <c r="B180" s="9"/>
      <c r="C180" s="9"/>
      <c r="D180" s="9"/>
      <c r="E180" s="9"/>
      <c r="F180" s="9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  <c r="BD180" s="3"/>
      <c r="BE180" s="3"/>
      <c r="BF180" s="3"/>
      <c r="BG180" s="3"/>
      <c r="BH180" s="3"/>
      <c r="BI180" s="3"/>
      <c r="BJ180" s="3"/>
      <c r="BK180" s="3"/>
      <c r="BL180" s="3"/>
      <c r="BM180" s="3"/>
      <c r="BN180" s="3"/>
      <c r="BO180" s="3"/>
      <c r="BP180" s="3"/>
      <c r="BQ180" s="3"/>
      <c r="BR180" s="3"/>
      <c r="BS180" s="3"/>
      <c r="BT180" s="3"/>
      <c r="BU180" s="3"/>
      <c r="BV180" s="3"/>
      <c r="BW180" s="3"/>
      <c r="BX180" s="3"/>
      <c r="BY180" s="3"/>
      <c r="BZ180" s="3"/>
      <c r="CA180" s="3"/>
      <c r="CB180" s="3"/>
      <c r="CC180" s="3"/>
      <c r="CD180" s="3"/>
      <c r="CE180" s="3"/>
      <c r="CF180" s="3"/>
      <c r="CG180" s="3"/>
      <c r="CH180" s="3"/>
      <c r="CI180" s="3"/>
      <c r="CJ180" s="3"/>
      <c r="CK180" s="3"/>
      <c r="CL180" s="3"/>
      <c r="CM180" s="3"/>
      <c r="CN180" s="3"/>
      <c r="CO180" s="3"/>
      <c r="CP180" s="3"/>
      <c r="CQ180" s="3"/>
      <c r="CR180" s="3"/>
      <c r="CS180" s="3"/>
      <c r="CT180" s="3"/>
      <c r="CU180" s="3"/>
      <c r="CV180" s="3"/>
      <c r="CW180" s="3"/>
      <c r="CX180" s="3"/>
      <c r="CY180" s="3"/>
      <c r="CZ180" s="3"/>
      <c r="DA180" s="3"/>
      <c r="DB180" s="3"/>
      <c r="DC180" s="3"/>
      <c r="DD180" s="3"/>
      <c r="DE180" s="3"/>
      <c r="DF180" s="3"/>
      <c r="DG180" s="3"/>
      <c r="DH180" s="3"/>
      <c r="DI180" s="3"/>
      <c r="DJ180" s="3"/>
      <c r="DK180" s="3"/>
      <c r="DL180" s="3"/>
      <c r="DM180" s="3"/>
      <c r="DN180" s="3"/>
      <c r="DO180" s="3"/>
      <c r="DP180" s="3"/>
      <c r="DQ180" s="3"/>
      <c r="DR180" s="3"/>
      <c r="DS180" s="3"/>
      <c r="DT180" s="3"/>
      <c r="DU180" s="3"/>
      <c r="DV180" s="3"/>
      <c r="DW180" s="3"/>
      <c r="DX180" s="3"/>
      <c r="DY180" s="3"/>
      <c r="DZ180" s="3"/>
      <c r="EA180" s="3"/>
      <c r="EB180" s="3"/>
      <c r="EC180" s="3"/>
      <c r="ED180" s="3"/>
      <c r="EE180" s="3"/>
      <c r="EF180" s="3"/>
      <c r="EG180" s="3"/>
      <c r="EH180" s="3"/>
      <c r="EI180" s="3"/>
      <c r="EJ180" s="3"/>
      <c r="EK180" s="3"/>
      <c r="EL180" s="3"/>
      <c r="EM180" s="3"/>
      <c r="EN180" s="3"/>
      <c r="EO180" s="3"/>
      <c r="EP180" s="3"/>
      <c r="EQ180" s="3"/>
      <c r="ER180" s="3"/>
      <c r="ES180" s="3"/>
      <c r="ET180" s="3"/>
      <c r="EU180" s="3"/>
      <c r="EV180" s="3"/>
      <c r="EW180" s="3"/>
      <c r="EX180" s="3"/>
      <c r="EY180" s="3"/>
      <c r="EZ180" s="3"/>
      <c r="FA180" s="3"/>
      <c r="FB180" s="3"/>
    </row>
    <row r="181" spans="1:158" s="45" customFormat="1" ht="16.5" hidden="1" customHeight="1" x14ac:dyDescent="0.25">
      <c r="A181" s="222" t="s">
        <v>144</v>
      </c>
      <c r="B181" s="9"/>
      <c r="C181" s="9"/>
      <c r="D181" s="9"/>
      <c r="E181" s="9"/>
      <c r="F181" s="9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  <c r="BD181" s="3"/>
      <c r="BE181" s="3"/>
      <c r="BF181" s="3"/>
      <c r="BG181" s="3"/>
      <c r="BH181" s="3"/>
      <c r="BI181" s="3"/>
      <c r="BJ181" s="3"/>
      <c r="BK181" s="3"/>
      <c r="BL181" s="3"/>
      <c r="BM181" s="3"/>
      <c r="BN181" s="3"/>
      <c r="BO181" s="3"/>
      <c r="BP181" s="3"/>
      <c r="BQ181" s="3"/>
      <c r="BR181" s="3"/>
      <c r="BS181" s="3"/>
      <c r="BT181" s="3"/>
      <c r="BU181" s="3"/>
      <c r="BV181" s="3"/>
      <c r="BW181" s="3"/>
      <c r="BX181" s="3"/>
      <c r="BY181" s="3"/>
      <c r="BZ181" s="3"/>
      <c r="CA181" s="3"/>
      <c r="CB181" s="3"/>
      <c r="CC181" s="3"/>
      <c r="CD181" s="3"/>
      <c r="CE181" s="3"/>
      <c r="CF181" s="3"/>
      <c r="CG181" s="3"/>
      <c r="CH181" s="3"/>
      <c r="CI181" s="3"/>
      <c r="CJ181" s="3"/>
      <c r="CK181" s="3"/>
      <c r="CL181" s="3"/>
      <c r="CM181" s="3"/>
      <c r="CN181" s="3"/>
      <c r="CO181" s="3"/>
      <c r="CP181" s="3"/>
      <c r="CQ181" s="3"/>
      <c r="CR181" s="3"/>
      <c r="CS181" s="3"/>
      <c r="CT181" s="3"/>
      <c r="CU181" s="3"/>
      <c r="CV181" s="3"/>
      <c r="CW181" s="3"/>
      <c r="CX181" s="3"/>
      <c r="CY181" s="3"/>
      <c r="CZ181" s="3"/>
      <c r="DA181" s="3"/>
      <c r="DB181" s="3"/>
      <c r="DC181" s="3"/>
      <c r="DD181" s="3"/>
      <c r="DE181" s="3"/>
      <c r="DF181" s="3"/>
      <c r="DG181" s="3"/>
      <c r="DH181" s="3"/>
      <c r="DI181" s="3"/>
      <c r="DJ181" s="3"/>
      <c r="DK181" s="3"/>
      <c r="DL181" s="3"/>
      <c r="DM181" s="3"/>
      <c r="DN181" s="3"/>
      <c r="DO181" s="3"/>
      <c r="DP181" s="3"/>
      <c r="DQ181" s="3"/>
      <c r="DR181" s="3"/>
      <c r="DS181" s="3"/>
      <c r="DT181" s="3"/>
      <c r="DU181" s="3"/>
      <c r="DV181" s="3"/>
      <c r="DW181" s="3"/>
      <c r="DX181" s="3"/>
      <c r="DY181" s="3"/>
      <c r="DZ181" s="3"/>
      <c r="EA181" s="3"/>
      <c r="EB181" s="3"/>
      <c r="EC181" s="3"/>
      <c r="ED181" s="3"/>
      <c r="EE181" s="3"/>
      <c r="EF181" s="3"/>
      <c r="EG181" s="3"/>
      <c r="EH181" s="3"/>
      <c r="EI181" s="3"/>
      <c r="EJ181" s="3"/>
      <c r="EK181" s="3"/>
      <c r="EL181" s="3"/>
      <c r="EM181" s="3"/>
      <c r="EN181" s="3"/>
      <c r="EO181" s="3"/>
      <c r="EP181" s="3"/>
      <c r="EQ181" s="3"/>
      <c r="ER181" s="3"/>
      <c r="ES181" s="3"/>
      <c r="ET181" s="3"/>
      <c r="EU181" s="3"/>
      <c r="EV181" s="3"/>
      <c r="EW181" s="3"/>
      <c r="EX181" s="3"/>
      <c r="EY181" s="3"/>
      <c r="EZ181" s="3"/>
      <c r="FA181" s="3"/>
      <c r="FB181" s="3"/>
    </row>
    <row r="182" spans="1:158" s="45" customFormat="1" ht="15" hidden="1" customHeight="1" x14ac:dyDescent="0.25">
      <c r="A182" s="180" t="s">
        <v>114</v>
      </c>
      <c r="B182" s="9"/>
      <c r="C182" s="9"/>
      <c r="D182" s="9"/>
      <c r="E182" s="9"/>
      <c r="F182" s="9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  <c r="BD182" s="3"/>
      <c r="BE182" s="3"/>
      <c r="BF182" s="3"/>
      <c r="BG182" s="3"/>
      <c r="BH182" s="3"/>
      <c r="BI182" s="3"/>
      <c r="BJ182" s="3"/>
      <c r="BK182" s="3"/>
      <c r="BL182" s="3"/>
      <c r="BM182" s="3"/>
      <c r="BN182" s="3"/>
      <c r="BO182" s="3"/>
      <c r="BP182" s="3"/>
      <c r="BQ182" s="3"/>
      <c r="BR182" s="3"/>
      <c r="BS182" s="3"/>
      <c r="BT182" s="3"/>
      <c r="BU182" s="3"/>
      <c r="BV182" s="3"/>
      <c r="BW182" s="3"/>
      <c r="BX182" s="3"/>
      <c r="BY182" s="3"/>
      <c r="BZ182" s="3"/>
      <c r="CA182" s="3"/>
      <c r="CB182" s="3"/>
      <c r="CC182" s="3"/>
      <c r="CD182" s="3"/>
      <c r="CE182" s="3"/>
      <c r="CF182" s="3"/>
      <c r="CG182" s="3"/>
      <c r="CH182" s="3"/>
      <c r="CI182" s="3"/>
      <c r="CJ182" s="3"/>
      <c r="CK182" s="3"/>
      <c r="CL182" s="3"/>
      <c r="CM182" s="3"/>
      <c r="CN182" s="3"/>
      <c r="CO182" s="3"/>
      <c r="CP182" s="3"/>
      <c r="CQ182" s="3"/>
      <c r="CR182" s="3"/>
      <c r="CS182" s="3"/>
      <c r="CT182" s="3"/>
      <c r="CU182" s="3"/>
      <c r="CV182" s="3"/>
      <c r="CW182" s="3"/>
      <c r="CX182" s="3"/>
      <c r="CY182" s="3"/>
      <c r="CZ182" s="3"/>
      <c r="DA182" s="3"/>
      <c r="DB182" s="3"/>
      <c r="DC182" s="3"/>
      <c r="DD182" s="3"/>
      <c r="DE182" s="3"/>
      <c r="DF182" s="3"/>
      <c r="DG182" s="3"/>
      <c r="DH182" s="3"/>
      <c r="DI182" s="3"/>
      <c r="DJ182" s="3"/>
      <c r="DK182" s="3"/>
      <c r="DL182" s="3"/>
      <c r="DM182" s="3"/>
      <c r="DN182" s="3"/>
      <c r="DO182" s="3"/>
      <c r="DP182" s="3"/>
      <c r="DQ182" s="3"/>
      <c r="DR182" s="3"/>
      <c r="DS182" s="3"/>
      <c r="DT182" s="3"/>
      <c r="DU182" s="3"/>
      <c r="DV182" s="3"/>
      <c r="DW182" s="3"/>
      <c r="DX182" s="3"/>
      <c r="DY182" s="3"/>
      <c r="DZ182" s="3"/>
      <c r="EA182" s="3"/>
      <c r="EB182" s="3"/>
      <c r="EC182" s="3"/>
      <c r="ED182" s="3"/>
      <c r="EE182" s="3"/>
      <c r="EF182" s="3"/>
      <c r="EG182" s="3"/>
      <c r="EH182" s="3"/>
      <c r="EI182" s="3"/>
      <c r="EJ182" s="3"/>
      <c r="EK182" s="3"/>
      <c r="EL182" s="3"/>
      <c r="EM182" s="3"/>
      <c r="EN182" s="3"/>
      <c r="EO182" s="3"/>
      <c r="EP182" s="3"/>
      <c r="EQ182" s="3"/>
      <c r="ER182" s="3"/>
      <c r="ES182" s="3"/>
      <c r="ET182" s="3"/>
      <c r="EU182" s="3"/>
      <c r="EV182" s="3"/>
      <c r="EW182" s="3"/>
      <c r="EX182" s="3"/>
      <c r="EY182" s="3"/>
      <c r="EZ182" s="3"/>
      <c r="FA182" s="3"/>
      <c r="FB182" s="3"/>
    </row>
    <row r="183" spans="1:158" s="45" customFormat="1" ht="31.5" hidden="1" x14ac:dyDescent="0.25">
      <c r="A183" s="424" t="s">
        <v>244</v>
      </c>
      <c r="B183" s="9"/>
      <c r="C183" s="9">
        <v>2000</v>
      </c>
      <c r="D183" s="9"/>
      <c r="E183" s="9"/>
      <c r="F183" s="9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  <c r="BD183" s="3"/>
      <c r="BE183" s="3"/>
      <c r="BF183" s="3"/>
      <c r="BG183" s="3"/>
      <c r="BH183" s="3"/>
      <c r="BI183" s="3"/>
      <c r="BJ183" s="3"/>
      <c r="BK183" s="3"/>
      <c r="BL183" s="3"/>
      <c r="BM183" s="3"/>
      <c r="BN183" s="3"/>
      <c r="BO183" s="3"/>
      <c r="BP183" s="3"/>
      <c r="BQ183" s="3"/>
      <c r="BR183" s="3"/>
      <c r="BS183" s="3"/>
      <c r="BT183" s="3"/>
      <c r="BU183" s="3"/>
      <c r="BV183" s="3"/>
      <c r="BW183" s="3"/>
      <c r="BX183" s="3"/>
      <c r="BY183" s="3"/>
      <c r="BZ183" s="3"/>
      <c r="CA183" s="3"/>
      <c r="CB183" s="3"/>
      <c r="CC183" s="3"/>
      <c r="CD183" s="3"/>
      <c r="CE183" s="3"/>
      <c r="CF183" s="3"/>
      <c r="CG183" s="3"/>
      <c r="CH183" s="3"/>
      <c r="CI183" s="3"/>
      <c r="CJ183" s="3"/>
      <c r="CK183" s="3"/>
      <c r="CL183" s="3"/>
      <c r="CM183" s="3"/>
      <c r="CN183" s="3"/>
      <c r="CO183" s="3"/>
      <c r="CP183" s="3"/>
      <c r="CQ183" s="3"/>
      <c r="CR183" s="3"/>
      <c r="CS183" s="3"/>
      <c r="CT183" s="3"/>
      <c r="CU183" s="3"/>
      <c r="CV183" s="3"/>
      <c r="CW183" s="3"/>
      <c r="CX183" s="3"/>
      <c r="CY183" s="3"/>
      <c r="CZ183" s="3"/>
      <c r="DA183" s="3"/>
      <c r="DB183" s="3"/>
      <c r="DC183" s="3"/>
      <c r="DD183" s="3"/>
      <c r="DE183" s="3"/>
      <c r="DF183" s="3"/>
      <c r="DG183" s="3"/>
      <c r="DH183" s="3"/>
      <c r="DI183" s="3"/>
      <c r="DJ183" s="3"/>
      <c r="DK183" s="3"/>
      <c r="DL183" s="3"/>
      <c r="DM183" s="3"/>
      <c r="DN183" s="3"/>
      <c r="DO183" s="3"/>
      <c r="DP183" s="3"/>
      <c r="DQ183" s="3"/>
      <c r="DR183" s="3"/>
      <c r="DS183" s="3"/>
      <c r="DT183" s="3"/>
      <c r="DU183" s="3"/>
      <c r="DV183" s="3"/>
      <c r="DW183" s="3"/>
      <c r="DX183" s="3"/>
      <c r="DY183" s="3"/>
      <c r="DZ183" s="3"/>
      <c r="EA183" s="3"/>
      <c r="EB183" s="3"/>
      <c r="EC183" s="3"/>
      <c r="ED183" s="3"/>
      <c r="EE183" s="3"/>
      <c r="EF183" s="3"/>
      <c r="EG183" s="3"/>
      <c r="EH183" s="3"/>
      <c r="EI183" s="3"/>
      <c r="EJ183" s="3"/>
      <c r="EK183" s="3"/>
      <c r="EL183" s="3"/>
      <c r="EM183" s="3"/>
      <c r="EN183" s="3"/>
      <c r="EO183" s="3"/>
      <c r="EP183" s="3"/>
      <c r="EQ183" s="3"/>
      <c r="ER183" s="3"/>
      <c r="ES183" s="3"/>
      <c r="ET183" s="3"/>
      <c r="EU183" s="3"/>
      <c r="EV183" s="3"/>
      <c r="EW183" s="3"/>
      <c r="EX183" s="3"/>
      <c r="EY183" s="3"/>
      <c r="EZ183" s="3"/>
      <c r="FA183" s="3"/>
      <c r="FB183" s="3"/>
    </row>
    <row r="184" spans="1:158" s="45" customFormat="1" hidden="1" x14ac:dyDescent="0.25">
      <c r="A184" s="57" t="s">
        <v>17</v>
      </c>
      <c r="B184" s="9"/>
      <c r="C184" s="9">
        <v>3000</v>
      </c>
      <c r="D184" s="9"/>
      <c r="E184" s="9"/>
      <c r="F184" s="9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  <c r="BD184" s="3"/>
      <c r="BE184" s="3"/>
      <c r="BF184" s="3"/>
      <c r="BG184" s="3"/>
      <c r="BH184" s="3"/>
      <c r="BI184" s="3"/>
      <c r="BJ184" s="3"/>
      <c r="BK184" s="3"/>
      <c r="BL184" s="3"/>
      <c r="BM184" s="3"/>
      <c r="BN184" s="3"/>
      <c r="BO184" s="3"/>
      <c r="BP184" s="3"/>
      <c r="BQ184" s="3"/>
      <c r="BR184" s="3"/>
      <c r="BS184" s="3"/>
      <c r="BT184" s="3"/>
      <c r="BU184" s="3"/>
      <c r="BV184" s="3"/>
      <c r="BW184" s="3"/>
      <c r="BX184" s="3"/>
      <c r="BY184" s="3"/>
      <c r="BZ184" s="3"/>
      <c r="CA184" s="3"/>
      <c r="CB184" s="3"/>
      <c r="CC184" s="3"/>
      <c r="CD184" s="3"/>
      <c r="CE184" s="3"/>
      <c r="CF184" s="3"/>
      <c r="CG184" s="3"/>
      <c r="CH184" s="3"/>
      <c r="CI184" s="3"/>
      <c r="CJ184" s="3"/>
      <c r="CK184" s="3"/>
      <c r="CL184" s="3"/>
      <c r="CM184" s="3"/>
      <c r="CN184" s="3"/>
      <c r="CO184" s="3"/>
      <c r="CP184" s="3"/>
      <c r="CQ184" s="3"/>
      <c r="CR184" s="3"/>
      <c r="CS184" s="3"/>
      <c r="CT184" s="3"/>
      <c r="CU184" s="3"/>
      <c r="CV184" s="3"/>
      <c r="CW184" s="3"/>
      <c r="CX184" s="3"/>
      <c r="CY184" s="3"/>
      <c r="CZ184" s="3"/>
      <c r="DA184" s="3"/>
      <c r="DB184" s="3"/>
      <c r="DC184" s="3"/>
      <c r="DD184" s="3"/>
      <c r="DE184" s="3"/>
      <c r="DF184" s="3"/>
      <c r="DG184" s="3"/>
      <c r="DH184" s="3"/>
      <c r="DI184" s="3"/>
      <c r="DJ184" s="3"/>
      <c r="DK184" s="3"/>
      <c r="DL184" s="3"/>
      <c r="DM184" s="3"/>
      <c r="DN184" s="3"/>
      <c r="DO184" s="3"/>
      <c r="DP184" s="3"/>
      <c r="DQ184" s="3"/>
      <c r="DR184" s="3"/>
      <c r="DS184" s="3"/>
      <c r="DT184" s="3"/>
      <c r="DU184" s="3"/>
      <c r="DV184" s="3"/>
      <c r="DW184" s="3"/>
      <c r="DX184" s="3"/>
      <c r="DY184" s="3"/>
      <c r="DZ184" s="3"/>
      <c r="EA184" s="3"/>
      <c r="EB184" s="3"/>
      <c r="EC184" s="3"/>
      <c r="ED184" s="3"/>
      <c r="EE184" s="3"/>
      <c r="EF184" s="3"/>
      <c r="EG184" s="3"/>
      <c r="EH184" s="3"/>
      <c r="EI184" s="3"/>
      <c r="EJ184" s="3"/>
      <c r="EK184" s="3"/>
      <c r="EL184" s="3"/>
      <c r="EM184" s="3"/>
      <c r="EN184" s="3"/>
      <c r="EO184" s="3"/>
      <c r="EP184" s="3"/>
      <c r="EQ184" s="3"/>
      <c r="ER184" s="3"/>
      <c r="ES184" s="3"/>
      <c r="ET184" s="3"/>
      <c r="EU184" s="3"/>
      <c r="EV184" s="3"/>
      <c r="EW184" s="3"/>
      <c r="EX184" s="3"/>
      <c r="EY184" s="3"/>
      <c r="EZ184" s="3"/>
      <c r="FA184" s="3"/>
      <c r="FB184" s="3"/>
    </row>
    <row r="185" spans="1:158" s="45" customFormat="1" hidden="1" x14ac:dyDescent="0.25">
      <c r="A185" s="200" t="s">
        <v>55</v>
      </c>
      <c r="B185" s="9"/>
      <c r="C185" s="186">
        <v>5360</v>
      </c>
      <c r="D185" s="9"/>
      <c r="E185" s="9"/>
      <c r="F185" s="9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  <c r="BD185" s="3"/>
      <c r="BE185" s="3"/>
      <c r="BF185" s="3"/>
      <c r="BG185" s="3"/>
      <c r="BH185" s="3"/>
      <c r="BI185" s="3"/>
      <c r="BJ185" s="3"/>
      <c r="BK185" s="3"/>
      <c r="BL185" s="3"/>
      <c r="BM185" s="3"/>
      <c r="BN185" s="3"/>
      <c r="BO185" s="3"/>
      <c r="BP185" s="3"/>
      <c r="BQ185" s="3"/>
      <c r="BR185" s="3"/>
      <c r="BS185" s="3"/>
      <c r="BT185" s="3"/>
      <c r="BU185" s="3"/>
      <c r="BV185" s="3"/>
      <c r="BW185" s="3"/>
      <c r="BX185" s="3"/>
      <c r="BY185" s="3"/>
      <c r="BZ185" s="3"/>
      <c r="CA185" s="3"/>
      <c r="CB185" s="3"/>
      <c r="CC185" s="3"/>
      <c r="CD185" s="3"/>
      <c r="CE185" s="3"/>
      <c r="CF185" s="3"/>
      <c r="CG185" s="3"/>
      <c r="CH185" s="3"/>
      <c r="CI185" s="3"/>
      <c r="CJ185" s="3"/>
      <c r="CK185" s="3"/>
      <c r="CL185" s="3"/>
      <c r="CM185" s="3"/>
      <c r="CN185" s="3"/>
      <c r="CO185" s="3"/>
      <c r="CP185" s="3"/>
      <c r="CQ185" s="3"/>
      <c r="CR185" s="3"/>
      <c r="CS185" s="3"/>
      <c r="CT185" s="3"/>
      <c r="CU185" s="3"/>
      <c r="CV185" s="3"/>
      <c r="CW185" s="3"/>
      <c r="CX185" s="3"/>
      <c r="CY185" s="3"/>
      <c r="CZ185" s="3"/>
      <c r="DA185" s="3"/>
      <c r="DB185" s="3"/>
      <c r="DC185" s="3"/>
      <c r="DD185" s="3"/>
      <c r="DE185" s="3"/>
      <c r="DF185" s="3"/>
      <c r="DG185" s="3"/>
      <c r="DH185" s="3"/>
      <c r="DI185" s="3"/>
      <c r="DJ185" s="3"/>
      <c r="DK185" s="3"/>
      <c r="DL185" s="3"/>
      <c r="DM185" s="3"/>
      <c r="DN185" s="3"/>
      <c r="DO185" s="3"/>
      <c r="DP185" s="3"/>
      <c r="DQ185" s="3"/>
      <c r="DR185" s="3"/>
      <c r="DS185" s="3"/>
      <c r="DT185" s="3"/>
      <c r="DU185" s="3"/>
      <c r="DV185" s="3"/>
      <c r="DW185" s="3"/>
      <c r="DX185" s="3"/>
      <c r="DY185" s="3"/>
      <c r="DZ185" s="3"/>
      <c r="EA185" s="3"/>
      <c r="EB185" s="3"/>
      <c r="EC185" s="3"/>
      <c r="ED185" s="3"/>
      <c r="EE185" s="3"/>
      <c r="EF185" s="3"/>
      <c r="EG185" s="3"/>
      <c r="EH185" s="3"/>
      <c r="EI185" s="3"/>
      <c r="EJ185" s="3"/>
      <c r="EK185" s="3"/>
      <c r="EL185" s="3"/>
      <c r="EM185" s="3"/>
      <c r="EN185" s="3"/>
      <c r="EO185" s="3"/>
      <c r="EP185" s="3"/>
      <c r="EQ185" s="3"/>
      <c r="ER185" s="3"/>
      <c r="ES185" s="3"/>
      <c r="ET185" s="3"/>
      <c r="EU185" s="3"/>
      <c r="EV185" s="3"/>
      <c r="EW185" s="3"/>
      <c r="EX185" s="3"/>
      <c r="EY185" s="3"/>
      <c r="EZ185" s="3"/>
      <c r="FA185" s="3"/>
      <c r="FB185" s="3"/>
    </row>
    <row r="186" spans="1:158" s="45" customFormat="1" ht="30" hidden="1" x14ac:dyDescent="0.25">
      <c r="A186" s="200" t="s">
        <v>75</v>
      </c>
      <c r="B186" s="9"/>
      <c r="C186" s="186">
        <v>2000</v>
      </c>
      <c r="D186" s="9"/>
      <c r="E186" s="9"/>
      <c r="F186" s="9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  <c r="BD186" s="3"/>
      <c r="BE186" s="3"/>
      <c r="BF186" s="3"/>
      <c r="BG186" s="3"/>
      <c r="BH186" s="3"/>
      <c r="BI186" s="3"/>
      <c r="BJ186" s="3"/>
      <c r="BK186" s="3"/>
      <c r="BL186" s="3"/>
      <c r="BM186" s="3"/>
      <c r="BN186" s="3"/>
      <c r="BO186" s="3"/>
      <c r="BP186" s="3"/>
      <c r="BQ186" s="3"/>
      <c r="BR186" s="3"/>
      <c r="BS186" s="3"/>
      <c r="BT186" s="3"/>
      <c r="BU186" s="3"/>
      <c r="BV186" s="3"/>
      <c r="BW186" s="3"/>
      <c r="BX186" s="3"/>
      <c r="BY186" s="3"/>
      <c r="BZ186" s="3"/>
      <c r="CA186" s="3"/>
      <c r="CB186" s="3"/>
      <c r="CC186" s="3"/>
      <c r="CD186" s="3"/>
      <c r="CE186" s="3"/>
      <c r="CF186" s="3"/>
      <c r="CG186" s="3"/>
      <c r="CH186" s="3"/>
      <c r="CI186" s="3"/>
      <c r="CJ186" s="3"/>
      <c r="CK186" s="3"/>
      <c r="CL186" s="3"/>
      <c r="CM186" s="3"/>
      <c r="CN186" s="3"/>
      <c r="CO186" s="3"/>
      <c r="CP186" s="3"/>
      <c r="CQ186" s="3"/>
      <c r="CR186" s="3"/>
      <c r="CS186" s="3"/>
      <c r="CT186" s="3"/>
      <c r="CU186" s="3"/>
      <c r="CV186" s="3"/>
      <c r="CW186" s="3"/>
      <c r="CX186" s="3"/>
      <c r="CY186" s="3"/>
      <c r="CZ186" s="3"/>
      <c r="DA186" s="3"/>
      <c r="DB186" s="3"/>
      <c r="DC186" s="3"/>
      <c r="DD186" s="3"/>
      <c r="DE186" s="3"/>
      <c r="DF186" s="3"/>
      <c r="DG186" s="3"/>
      <c r="DH186" s="3"/>
      <c r="DI186" s="3"/>
      <c r="DJ186" s="3"/>
      <c r="DK186" s="3"/>
      <c r="DL186" s="3"/>
      <c r="DM186" s="3"/>
      <c r="DN186" s="3"/>
      <c r="DO186" s="3"/>
      <c r="DP186" s="3"/>
      <c r="DQ186" s="3"/>
      <c r="DR186" s="3"/>
      <c r="DS186" s="3"/>
      <c r="DT186" s="3"/>
      <c r="DU186" s="3"/>
      <c r="DV186" s="3"/>
      <c r="DW186" s="3"/>
      <c r="DX186" s="3"/>
      <c r="DY186" s="3"/>
      <c r="DZ186" s="3"/>
      <c r="EA186" s="3"/>
      <c r="EB186" s="3"/>
      <c r="EC186" s="3"/>
      <c r="ED186" s="3"/>
      <c r="EE186" s="3"/>
      <c r="EF186" s="3"/>
      <c r="EG186" s="3"/>
      <c r="EH186" s="3"/>
      <c r="EI186" s="3"/>
      <c r="EJ186" s="3"/>
      <c r="EK186" s="3"/>
      <c r="EL186" s="3"/>
      <c r="EM186" s="3"/>
      <c r="EN186" s="3"/>
      <c r="EO186" s="3"/>
      <c r="EP186" s="3"/>
      <c r="EQ186" s="3"/>
      <c r="ER186" s="3"/>
      <c r="ES186" s="3"/>
      <c r="ET186" s="3"/>
      <c r="EU186" s="3"/>
      <c r="EV186" s="3"/>
      <c r="EW186" s="3"/>
      <c r="EX186" s="3"/>
      <c r="EY186" s="3"/>
      <c r="EZ186" s="3"/>
      <c r="FA186" s="3"/>
      <c r="FB186" s="3"/>
    </row>
    <row r="187" spans="1:158" s="45" customFormat="1" ht="15.75" hidden="1" thickBot="1" x14ac:dyDescent="0.3">
      <c r="A187" s="200" t="s">
        <v>155</v>
      </c>
      <c r="B187" s="258"/>
      <c r="C187" s="423">
        <v>4285</v>
      </c>
      <c r="D187" s="258"/>
      <c r="E187" s="258"/>
      <c r="F187" s="258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  <c r="BD187" s="3"/>
      <c r="BE187" s="3"/>
      <c r="BF187" s="3"/>
      <c r="BG187" s="3"/>
      <c r="BH187" s="3"/>
      <c r="BI187" s="3"/>
      <c r="BJ187" s="3"/>
      <c r="BK187" s="3"/>
      <c r="BL187" s="3"/>
      <c r="BM187" s="3"/>
      <c r="BN187" s="3"/>
      <c r="BO187" s="3"/>
      <c r="BP187" s="3"/>
      <c r="BQ187" s="3"/>
      <c r="BR187" s="3"/>
      <c r="BS187" s="3"/>
      <c r="BT187" s="3"/>
      <c r="BU187" s="3"/>
      <c r="BV187" s="3"/>
      <c r="BW187" s="3"/>
      <c r="BX187" s="3"/>
      <c r="BY187" s="3"/>
      <c r="BZ187" s="3"/>
      <c r="CA187" s="3"/>
      <c r="CB187" s="3"/>
      <c r="CC187" s="3"/>
      <c r="CD187" s="3"/>
      <c r="CE187" s="3"/>
      <c r="CF187" s="3"/>
      <c r="CG187" s="3"/>
      <c r="CH187" s="3"/>
      <c r="CI187" s="3"/>
      <c r="CJ187" s="3"/>
      <c r="CK187" s="3"/>
      <c r="CL187" s="3"/>
      <c r="CM187" s="3"/>
      <c r="CN187" s="3"/>
      <c r="CO187" s="3"/>
      <c r="CP187" s="3"/>
      <c r="CQ187" s="3"/>
      <c r="CR187" s="3"/>
      <c r="CS187" s="3"/>
      <c r="CT187" s="3"/>
      <c r="CU187" s="3"/>
      <c r="CV187" s="3"/>
      <c r="CW187" s="3"/>
      <c r="CX187" s="3"/>
      <c r="CY187" s="3"/>
      <c r="CZ187" s="3"/>
      <c r="DA187" s="3"/>
      <c r="DB187" s="3"/>
      <c r="DC187" s="3"/>
      <c r="DD187" s="3"/>
      <c r="DE187" s="3"/>
      <c r="DF187" s="3"/>
      <c r="DG187" s="3"/>
      <c r="DH187" s="3"/>
      <c r="DI187" s="3"/>
      <c r="DJ187" s="3"/>
      <c r="DK187" s="3"/>
      <c r="DL187" s="3"/>
      <c r="DM187" s="3"/>
      <c r="DN187" s="3"/>
      <c r="DO187" s="3"/>
      <c r="DP187" s="3"/>
      <c r="DQ187" s="3"/>
      <c r="DR187" s="3"/>
      <c r="DS187" s="3"/>
      <c r="DT187" s="3"/>
      <c r="DU187" s="3"/>
      <c r="DV187" s="3"/>
      <c r="DW187" s="3"/>
      <c r="DX187" s="3"/>
      <c r="DY187" s="3"/>
      <c r="DZ187" s="3"/>
      <c r="EA187" s="3"/>
      <c r="EB187" s="3"/>
      <c r="EC187" s="3"/>
      <c r="ED187" s="3"/>
      <c r="EE187" s="3"/>
      <c r="EF187" s="3"/>
      <c r="EG187" s="3"/>
      <c r="EH187" s="3"/>
      <c r="EI187" s="3"/>
      <c r="EJ187" s="3"/>
      <c r="EK187" s="3"/>
      <c r="EL187" s="3"/>
      <c r="EM187" s="3"/>
      <c r="EN187" s="3"/>
      <c r="EO187" s="3"/>
      <c r="EP187" s="3"/>
      <c r="EQ187" s="3"/>
      <c r="ER187" s="3"/>
      <c r="ES187" s="3"/>
      <c r="ET187" s="3"/>
      <c r="EU187" s="3"/>
      <c r="EV187" s="3"/>
      <c r="EW187" s="3"/>
      <c r="EX187" s="3"/>
      <c r="EY187" s="3"/>
      <c r="EZ187" s="3"/>
      <c r="FA187" s="3"/>
      <c r="FB187" s="3"/>
    </row>
    <row r="188" spans="1:158" s="45" customFormat="1" ht="15" hidden="1" customHeight="1" thickBot="1" x14ac:dyDescent="0.3">
      <c r="A188" s="109" t="s">
        <v>10</v>
      </c>
      <c r="B188" s="152"/>
      <c r="C188" s="152"/>
      <c r="D188" s="152"/>
      <c r="E188" s="152"/>
      <c r="F188" s="152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  <c r="BD188" s="3"/>
      <c r="BE188" s="3"/>
      <c r="BF188" s="3"/>
      <c r="BG188" s="3"/>
      <c r="BH188" s="3"/>
      <c r="BI188" s="3"/>
      <c r="BJ188" s="3"/>
      <c r="BK188" s="3"/>
      <c r="BL188" s="3"/>
      <c r="BM188" s="3"/>
      <c r="BN188" s="3"/>
      <c r="BO188" s="3"/>
      <c r="BP188" s="3"/>
      <c r="BQ188" s="3"/>
      <c r="BR188" s="3"/>
      <c r="BS188" s="3"/>
      <c r="BT188" s="3"/>
      <c r="BU188" s="3"/>
      <c r="BV188" s="3"/>
      <c r="BW188" s="3"/>
      <c r="BX188" s="3"/>
      <c r="BY188" s="3"/>
      <c r="BZ188" s="3"/>
      <c r="CA188" s="3"/>
      <c r="CB188" s="3"/>
      <c r="CC188" s="3"/>
      <c r="CD188" s="3"/>
      <c r="CE188" s="3"/>
      <c r="CF188" s="3"/>
      <c r="CG188" s="3"/>
      <c r="CH188" s="3"/>
      <c r="CI188" s="3"/>
      <c r="CJ188" s="3"/>
      <c r="CK188" s="3"/>
      <c r="CL188" s="3"/>
      <c r="CM188" s="3"/>
      <c r="CN188" s="3"/>
      <c r="CO188" s="3"/>
      <c r="CP188" s="3"/>
      <c r="CQ188" s="3"/>
      <c r="CR188" s="3"/>
      <c r="CS188" s="3"/>
      <c r="CT188" s="3"/>
      <c r="CU188" s="3"/>
      <c r="CV188" s="3"/>
      <c r="CW188" s="3"/>
      <c r="CX188" s="3"/>
      <c r="CY188" s="3"/>
      <c r="CZ188" s="3"/>
      <c r="DA188" s="3"/>
      <c r="DB188" s="3"/>
      <c r="DC188" s="3"/>
      <c r="DD188" s="3"/>
      <c r="DE188" s="3"/>
      <c r="DF188" s="3"/>
      <c r="DG188" s="3"/>
      <c r="DH188" s="3"/>
      <c r="DI188" s="3"/>
      <c r="DJ188" s="3"/>
      <c r="DK188" s="3"/>
      <c r="DL188" s="3"/>
      <c r="DM188" s="3"/>
      <c r="DN188" s="3"/>
      <c r="DO188" s="3"/>
      <c r="DP188" s="3"/>
      <c r="DQ188" s="3"/>
      <c r="DR188" s="3"/>
      <c r="DS188" s="3"/>
      <c r="DT188" s="3"/>
      <c r="DU188" s="3"/>
      <c r="DV188" s="3"/>
      <c r="DW188" s="3"/>
      <c r="DX188" s="3"/>
      <c r="DY188" s="3"/>
      <c r="DZ188" s="3"/>
      <c r="EA188" s="3"/>
      <c r="EB188" s="3"/>
      <c r="EC188" s="3"/>
      <c r="ED188" s="3"/>
      <c r="EE188" s="3"/>
      <c r="EF188" s="3"/>
      <c r="EG188" s="3"/>
      <c r="EH188" s="3"/>
      <c r="EI188" s="3"/>
      <c r="EJ188" s="3"/>
      <c r="EK188" s="3"/>
      <c r="EL188" s="3"/>
      <c r="EM188" s="3"/>
      <c r="EN188" s="3"/>
      <c r="EO188" s="3"/>
      <c r="EP188" s="3"/>
      <c r="EQ188" s="3"/>
      <c r="ER188" s="3"/>
      <c r="ES188" s="3"/>
      <c r="ET188" s="3"/>
      <c r="EU188" s="3"/>
      <c r="EV188" s="3"/>
      <c r="EW188" s="3"/>
      <c r="EX188" s="3"/>
      <c r="EY188" s="3"/>
      <c r="EZ188" s="3"/>
      <c r="FA188" s="3"/>
      <c r="FB188" s="3"/>
    </row>
    <row r="189" spans="1:158" s="45" customFormat="1" ht="14.25" hidden="1" customHeight="1" x14ac:dyDescent="0.25">
      <c r="A189" s="219" t="s">
        <v>285</v>
      </c>
      <c r="B189" s="9"/>
      <c r="C189" s="9"/>
      <c r="D189" s="9"/>
      <c r="E189" s="9"/>
      <c r="F189" s="9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  <c r="BD189" s="3"/>
      <c r="BE189" s="3"/>
      <c r="BF189" s="3"/>
      <c r="BG189" s="3"/>
      <c r="BH189" s="3"/>
      <c r="BI189" s="3"/>
      <c r="BJ189" s="3"/>
      <c r="BK189" s="3"/>
      <c r="BL189" s="3"/>
      <c r="BM189" s="3"/>
      <c r="BN189" s="3"/>
      <c r="BO189" s="3"/>
      <c r="BP189" s="3"/>
      <c r="BQ189" s="3"/>
      <c r="BR189" s="3"/>
      <c r="BS189" s="3"/>
      <c r="BT189" s="3"/>
      <c r="BU189" s="3"/>
      <c r="BV189" s="3"/>
      <c r="BW189" s="3"/>
      <c r="BX189" s="3"/>
      <c r="BY189" s="3"/>
      <c r="BZ189" s="3"/>
      <c r="CA189" s="3"/>
      <c r="CB189" s="3"/>
      <c r="CC189" s="3"/>
      <c r="CD189" s="3"/>
      <c r="CE189" s="3"/>
      <c r="CF189" s="3"/>
      <c r="CG189" s="3"/>
      <c r="CH189" s="3"/>
      <c r="CI189" s="3"/>
      <c r="CJ189" s="3"/>
      <c r="CK189" s="3"/>
      <c r="CL189" s="3"/>
      <c r="CM189" s="3"/>
      <c r="CN189" s="3"/>
      <c r="CO189" s="3"/>
      <c r="CP189" s="3"/>
      <c r="CQ189" s="3"/>
      <c r="CR189" s="3"/>
      <c r="CS189" s="3"/>
      <c r="CT189" s="3"/>
      <c r="CU189" s="3"/>
      <c r="CV189" s="3"/>
      <c r="CW189" s="3"/>
      <c r="CX189" s="3"/>
      <c r="CY189" s="3"/>
      <c r="CZ189" s="3"/>
      <c r="DA189" s="3"/>
      <c r="DB189" s="3"/>
      <c r="DC189" s="3"/>
      <c r="DD189" s="3"/>
      <c r="DE189" s="3"/>
      <c r="DF189" s="3"/>
      <c r="DG189" s="3"/>
      <c r="DH189" s="3"/>
      <c r="DI189" s="3"/>
      <c r="DJ189" s="3"/>
      <c r="DK189" s="3"/>
      <c r="DL189" s="3"/>
      <c r="DM189" s="3"/>
      <c r="DN189" s="3"/>
      <c r="DO189" s="3"/>
      <c r="DP189" s="3"/>
      <c r="DQ189" s="3"/>
      <c r="DR189" s="3"/>
      <c r="DS189" s="3"/>
      <c r="DT189" s="3"/>
      <c r="DU189" s="3"/>
      <c r="DV189" s="3"/>
      <c r="DW189" s="3"/>
      <c r="DX189" s="3"/>
      <c r="DY189" s="3"/>
      <c r="DZ189" s="3"/>
      <c r="EA189" s="3"/>
      <c r="EB189" s="3"/>
      <c r="EC189" s="3"/>
      <c r="ED189" s="3"/>
      <c r="EE189" s="3"/>
      <c r="EF189" s="3"/>
      <c r="EG189" s="3"/>
      <c r="EH189" s="3"/>
      <c r="EI189" s="3"/>
      <c r="EJ189" s="3"/>
      <c r="EK189" s="3"/>
      <c r="EL189" s="3"/>
      <c r="EM189" s="3"/>
      <c r="EN189" s="3"/>
      <c r="EO189" s="3"/>
      <c r="EP189" s="3"/>
      <c r="EQ189" s="3"/>
      <c r="ER189" s="3"/>
      <c r="ES189" s="3"/>
      <c r="ET189" s="3"/>
      <c r="EU189" s="3"/>
      <c r="EV189" s="3"/>
      <c r="EW189" s="3"/>
      <c r="EX189" s="3"/>
      <c r="EY189" s="3"/>
      <c r="EZ189" s="3"/>
      <c r="FA189" s="3"/>
      <c r="FB189" s="3"/>
    </row>
    <row r="190" spans="1:158" s="45" customFormat="1" ht="15" hidden="1" customHeight="1" x14ac:dyDescent="0.25">
      <c r="A190" s="222" t="s">
        <v>144</v>
      </c>
      <c r="B190" s="9"/>
      <c r="C190" s="9"/>
      <c r="D190" s="9"/>
      <c r="E190" s="9"/>
      <c r="F190" s="9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  <c r="BD190" s="3"/>
      <c r="BE190" s="3"/>
      <c r="BF190" s="3"/>
      <c r="BG190" s="3"/>
      <c r="BH190" s="3"/>
      <c r="BI190" s="3"/>
      <c r="BJ190" s="3"/>
      <c r="BK190" s="3"/>
      <c r="BL190" s="3"/>
      <c r="BM190" s="3"/>
      <c r="BN190" s="3"/>
      <c r="BO190" s="3"/>
      <c r="BP190" s="3"/>
      <c r="BQ190" s="3"/>
      <c r="BR190" s="3"/>
      <c r="BS190" s="3"/>
      <c r="BT190" s="3"/>
      <c r="BU190" s="3"/>
      <c r="BV190" s="3"/>
      <c r="BW190" s="3"/>
      <c r="BX190" s="3"/>
      <c r="BY190" s="3"/>
      <c r="BZ190" s="3"/>
      <c r="CA190" s="3"/>
      <c r="CB190" s="3"/>
      <c r="CC190" s="3"/>
      <c r="CD190" s="3"/>
      <c r="CE190" s="3"/>
      <c r="CF190" s="3"/>
      <c r="CG190" s="3"/>
      <c r="CH190" s="3"/>
      <c r="CI190" s="3"/>
      <c r="CJ190" s="3"/>
      <c r="CK190" s="3"/>
      <c r="CL190" s="3"/>
      <c r="CM190" s="3"/>
      <c r="CN190" s="3"/>
      <c r="CO190" s="3"/>
      <c r="CP190" s="3"/>
      <c r="CQ190" s="3"/>
      <c r="CR190" s="3"/>
      <c r="CS190" s="3"/>
      <c r="CT190" s="3"/>
      <c r="CU190" s="3"/>
      <c r="CV190" s="3"/>
      <c r="CW190" s="3"/>
      <c r="CX190" s="3"/>
      <c r="CY190" s="3"/>
      <c r="CZ190" s="3"/>
      <c r="DA190" s="3"/>
      <c r="DB190" s="3"/>
      <c r="DC190" s="3"/>
      <c r="DD190" s="3"/>
      <c r="DE190" s="3"/>
      <c r="DF190" s="3"/>
      <c r="DG190" s="3"/>
      <c r="DH190" s="3"/>
      <c r="DI190" s="3"/>
      <c r="DJ190" s="3"/>
      <c r="DK190" s="3"/>
      <c r="DL190" s="3"/>
      <c r="DM190" s="3"/>
      <c r="DN190" s="3"/>
      <c r="DO190" s="3"/>
      <c r="DP190" s="3"/>
      <c r="DQ190" s="3"/>
      <c r="DR190" s="3"/>
      <c r="DS190" s="3"/>
      <c r="DT190" s="3"/>
      <c r="DU190" s="3"/>
      <c r="DV190" s="3"/>
      <c r="DW190" s="3"/>
      <c r="DX190" s="3"/>
      <c r="DY190" s="3"/>
      <c r="DZ190" s="3"/>
      <c r="EA190" s="3"/>
      <c r="EB190" s="3"/>
      <c r="EC190" s="3"/>
      <c r="ED190" s="3"/>
      <c r="EE190" s="3"/>
      <c r="EF190" s="3"/>
      <c r="EG190" s="3"/>
      <c r="EH190" s="3"/>
      <c r="EI190" s="3"/>
      <c r="EJ190" s="3"/>
      <c r="EK190" s="3"/>
      <c r="EL190" s="3"/>
      <c r="EM190" s="3"/>
      <c r="EN190" s="3"/>
      <c r="EO190" s="3"/>
      <c r="EP190" s="3"/>
      <c r="EQ190" s="3"/>
      <c r="ER190" s="3"/>
      <c r="ES190" s="3"/>
      <c r="ET190" s="3"/>
      <c r="EU190" s="3"/>
      <c r="EV190" s="3"/>
      <c r="EW190" s="3"/>
      <c r="EX190" s="3"/>
      <c r="EY190" s="3"/>
      <c r="EZ190" s="3"/>
      <c r="FA190" s="3"/>
      <c r="FB190" s="3"/>
    </row>
    <row r="191" spans="1:158" s="45" customFormat="1" ht="15" hidden="1" customHeight="1" x14ac:dyDescent="0.25">
      <c r="A191" s="180" t="s">
        <v>114</v>
      </c>
      <c r="B191" s="9"/>
      <c r="C191" s="9"/>
      <c r="D191" s="9"/>
      <c r="E191" s="9"/>
      <c r="F191" s="9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  <c r="BD191" s="3"/>
      <c r="BE191" s="3"/>
      <c r="BF191" s="3"/>
      <c r="BG191" s="3"/>
      <c r="BH191" s="3"/>
      <c r="BI191" s="3"/>
      <c r="BJ191" s="3"/>
      <c r="BK191" s="3"/>
      <c r="BL191" s="3"/>
      <c r="BM191" s="3"/>
      <c r="BN191" s="3"/>
      <c r="BO191" s="3"/>
      <c r="BP191" s="3"/>
      <c r="BQ191" s="3"/>
      <c r="BR191" s="3"/>
      <c r="BS191" s="3"/>
      <c r="BT191" s="3"/>
      <c r="BU191" s="3"/>
      <c r="BV191" s="3"/>
      <c r="BW191" s="3"/>
      <c r="BX191" s="3"/>
      <c r="BY191" s="3"/>
      <c r="BZ191" s="3"/>
      <c r="CA191" s="3"/>
      <c r="CB191" s="3"/>
      <c r="CC191" s="3"/>
      <c r="CD191" s="3"/>
      <c r="CE191" s="3"/>
      <c r="CF191" s="3"/>
      <c r="CG191" s="3"/>
      <c r="CH191" s="3"/>
      <c r="CI191" s="3"/>
      <c r="CJ191" s="3"/>
      <c r="CK191" s="3"/>
      <c r="CL191" s="3"/>
      <c r="CM191" s="3"/>
      <c r="CN191" s="3"/>
      <c r="CO191" s="3"/>
      <c r="CP191" s="3"/>
      <c r="CQ191" s="3"/>
      <c r="CR191" s="3"/>
      <c r="CS191" s="3"/>
      <c r="CT191" s="3"/>
      <c r="CU191" s="3"/>
      <c r="CV191" s="3"/>
      <c r="CW191" s="3"/>
      <c r="CX191" s="3"/>
      <c r="CY191" s="3"/>
      <c r="CZ191" s="3"/>
      <c r="DA191" s="3"/>
      <c r="DB191" s="3"/>
      <c r="DC191" s="3"/>
      <c r="DD191" s="3"/>
      <c r="DE191" s="3"/>
      <c r="DF191" s="3"/>
      <c r="DG191" s="3"/>
      <c r="DH191" s="3"/>
      <c r="DI191" s="3"/>
      <c r="DJ191" s="3"/>
      <c r="DK191" s="3"/>
      <c r="DL191" s="3"/>
      <c r="DM191" s="3"/>
      <c r="DN191" s="3"/>
      <c r="DO191" s="3"/>
      <c r="DP191" s="3"/>
      <c r="DQ191" s="3"/>
      <c r="DR191" s="3"/>
      <c r="DS191" s="3"/>
      <c r="DT191" s="3"/>
      <c r="DU191" s="3"/>
      <c r="DV191" s="3"/>
      <c r="DW191" s="3"/>
      <c r="DX191" s="3"/>
      <c r="DY191" s="3"/>
      <c r="DZ191" s="3"/>
      <c r="EA191" s="3"/>
      <c r="EB191" s="3"/>
      <c r="EC191" s="3"/>
      <c r="ED191" s="3"/>
      <c r="EE191" s="3"/>
      <c r="EF191" s="3"/>
      <c r="EG191" s="3"/>
      <c r="EH191" s="3"/>
      <c r="EI191" s="3"/>
      <c r="EJ191" s="3"/>
      <c r="EK191" s="3"/>
      <c r="EL191" s="3"/>
      <c r="EM191" s="3"/>
      <c r="EN191" s="3"/>
      <c r="EO191" s="3"/>
      <c r="EP191" s="3"/>
      <c r="EQ191" s="3"/>
      <c r="ER191" s="3"/>
      <c r="ES191" s="3"/>
      <c r="ET191" s="3"/>
      <c r="EU191" s="3"/>
      <c r="EV191" s="3"/>
      <c r="EW191" s="3"/>
      <c r="EX191" s="3"/>
      <c r="EY191" s="3"/>
      <c r="EZ191" s="3"/>
      <c r="FA191" s="3"/>
      <c r="FB191" s="3"/>
    </row>
    <row r="192" spans="1:158" s="45" customFormat="1" ht="30" hidden="1" x14ac:dyDescent="0.25">
      <c r="A192" s="347" t="s">
        <v>244</v>
      </c>
      <c r="B192" s="9"/>
      <c r="C192" s="186">
        <v>799</v>
      </c>
      <c r="D192" s="9"/>
      <c r="E192" s="9"/>
      <c r="F192" s="9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  <c r="BD192" s="3"/>
      <c r="BE192" s="3"/>
      <c r="BF192" s="3"/>
      <c r="BG192" s="3"/>
      <c r="BH192" s="3"/>
      <c r="BI192" s="3"/>
      <c r="BJ192" s="3"/>
      <c r="BK192" s="3"/>
      <c r="BL192" s="3"/>
      <c r="BM192" s="3"/>
      <c r="BN192" s="3"/>
      <c r="BO192" s="3"/>
      <c r="BP192" s="3"/>
      <c r="BQ192" s="3"/>
      <c r="BR192" s="3"/>
      <c r="BS192" s="3"/>
      <c r="BT192" s="3"/>
      <c r="BU192" s="3"/>
      <c r="BV192" s="3"/>
      <c r="BW192" s="3"/>
      <c r="BX192" s="3"/>
      <c r="BY192" s="3"/>
      <c r="BZ192" s="3"/>
      <c r="CA192" s="3"/>
      <c r="CB192" s="3"/>
      <c r="CC192" s="3"/>
      <c r="CD192" s="3"/>
      <c r="CE192" s="3"/>
      <c r="CF192" s="3"/>
      <c r="CG192" s="3"/>
      <c r="CH192" s="3"/>
      <c r="CI192" s="3"/>
      <c r="CJ192" s="3"/>
      <c r="CK192" s="3"/>
      <c r="CL192" s="3"/>
      <c r="CM192" s="3"/>
      <c r="CN192" s="3"/>
      <c r="CO192" s="3"/>
      <c r="CP192" s="3"/>
      <c r="CQ192" s="3"/>
      <c r="CR192" s="3"/>
      <c r="CS192" s="3"/>
      <c r="CT192" s="3"/>
      <c r="CU192" s="3"/>
      <c r="CV192" s="3"/>
      <c r="CW192" s="3"/>
      <c r="CX192" s="3"/>
      <c r="CY192" s="3"/>
      <c r="CZ192" s="3"/>
      <c r="DA192" s="3"/>
      <c r="DB192" s="3"/>
      <c r="DC192" s="3"/>
      <c r="DD192" s="3"/>
      <c r="DE192" s="3"/>
      <c r="DF192" s="3"/>
      <c r="DG192" s="3"/>
      <c r="DH192" s="3"/>
      <c r="DI192" s="3"/>
      <c r="DJ192" s="3"/>
      <c r="DK192" s="3"/>
      <c r="DL192" s="3"/>
      <c r="DM192" s="3"/>
      <c r="DN192" s="3"/>
      <c r="DO192" s="3"/>
      <c r="DP192" s="3"/>
      <c r="DQ192" s="3"/>
      <c r="DR192" s="3"/>
      <c r="DS192" s="3"/>
      <c r="DT192" s="3"/>
      <c r="DU192" s="3"/>
      <c r="DV192" s="3"/>
      <c r="DW192" s="3"/>
      <c r="DX192" s="3"/>
      <c r="DY192" s="3"/>
      <c r="DZ192" s="3"/>
      <c r="EA192" s="3"/>
      <c r="EB192" s="3"/>
      <c r="EC192" s="3"/>
      <c r="ED192" s="3"/>
      <c r="EE192" s="3"/>
      <c r="EF192" s="3"/>
      <c r="EG192" s="3"/>
      <c r="EH192" s="3"/>
      <c r="EI192" s="3"/>
      <c r="EJ192" s="3"/>
      <c r="EK192" s="3"/>
      <c r="EL192" s="3"/>
      <c r="EM192" s="3"/>
      <c r="EN192" s="3"/>
      <c r="EO192" s="3"/>
      <c r="EP192" s="3"/>
      <c r="EQ192" s="3"/>
      <c r="ER192" s="3"/>
      <c r="ES192" s="3"/>
      <c r="ET192" s="3"/>
      <c r="EU192" s="3"/>
      <c r="EV192" s="3"/>
      <c r="EW192" s="3"/>
      <c r="EX192" s="3"/>
      <c r="EY192" s="3"/>
      <c r="EZ192" s="3"/>
      <c r="FA192" s="3"/>
      <c r="FB192" s="3"/>
    </row>
    <row r="193" spans="1:158" s="45" customFormat="1" ht="30" hidden="1" x14ac:dyDescent="0.25">
      <c r="A193" s="347" t="s">
        <v>245</v>
      </c>
      <c r="B193" s="9"/>
      <c r="C193" s="186">
        <v>2700</v>
      </c>
      <c r="D193" s="9"/>
      <c r="E193" s="9"/>
      <c r="F193" s="9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  <c r="BD193" s="3"/>
      <c r="BE193" s="3"/>
      <c r="BF193" s="3"/>
      <c r="BG193" s="3"/>
      <c r="BH193" s="3"/>
      <c r="BI193" s="3"/>
      <c r="BJ193" s="3"/>
      <c r="BK193" s="3"/>
      <c r="BL193" s="3"/>
      <c r="BM193" s="3"/>
      <c r="BN193" s="3"/>
      <c r="BO193" s="3"/>
      <c r="BP193" s="3"/>
      <c r="BQ193" s="3"/>
      <c r="BR193" s="3"/>
      <c r="BS193" s="3"/>
      <c r="BT193" s="3"/>
      <c r="BU193" s="3"/>
      <c r="BV193" s="3"/>
      <c r="BW193" s="3"/>
      <c r="BX193" s="3"/>
      <c r="BY193" s="3"/>
      <c r="BZ193" s="3"/>
      <c r="CA193" s="3"/>
      <c r="CB193" s="3"/>
      <c r="CC193" s="3"/>
      <c r="CD193" s="3"/>
      <c r="CE193" s="3"/>
      <c r="CF193" s="3"/>
      <c r="CG193" s="3"/>
      <c r="CH193" s="3"/>
      <c r="CI193" s="3"/>
      <c r="CJ193" s="3"/>
      <c r="CK193" s="3"/>
      <c r="CL193" s="3"/>
      <c r="CM193" s="3"/>
      <c r="CN193" s="3"/>
      <c r="CO193" s="3"/>
      <c r="CP193" s="3"/>
      <c r="CQ193" s="3"/>
      <c r="CR193" s="3"/>
      <c r="CS193" s="3"/>
      <c r="CT193" s="3"/>
      <c r="CU193" s="3"/>
      <c r="CV193" s="3"/>
      <c r="CW193" s="3"/>
      <c r="CX193" s="3"/>
      <c r="CY193" s="3"/>
      <c r="CZ193" s="3"/>
      <c r="DA193" s="3"/>
      <c r="DB193" s="3"/>
      <c r="DC193" s="3"/>
      <c r="DD193" s="3"/>
      <c r="DE193" s="3"/>
      <c r="DF193" s="3"/>
      <c r="DG193" s="3"/>
      <c r="DH193" s="3"/>
      <c r="DI193" s="3"/>
      <c r="DJ193" s="3"/>
      <c r="DK193" s="3"/>
      <c r="DL193" s="3"/>
      <c r="DM193" s="3"/>
      <c r="DN193" s="3"/>
      <c r="DO193" s="3"/>
      <c r="DP193" s="3"/>
      <c r="DQ193" s="3"/>
      <c r="DR193" s="3"/>
      <c r="DS193" s="3"/>
      <c r="DT193" s="3"/>
      <c r="DU193" s="3"/>
      <c r="DV193" s="3"/>
      <c r="DW193" s="3"/>
      <c r="DX193" s="3"/>
      <c r="DY193" s="3"/>
      <c r="DZ193" s="3"/>
      <c r="EA193" s="3"/>
      <c r="EB193" s="3"/>
      <c r="EC193" s="3"/>
      <c r="ED193" s="3"/>
      <c r="EE193" s="3"/>
      <c r="EF193" s="3"/>
      <c r="EG193" s="3"/>
      <c r="EH193" s="3"/>
      <c r="EI193" s="3"/>
      <c r="EJ193" s="3"/>
      <c r="EK193" s="3"/>
      <c r="EL193" s="3"/>
      <c r="EM193" s="3"/>
      <c r="EN193" s="3"/>
      <c r="EO193" s="3"/>
      <c r="EP193" s="3"/>
      <c r="EQ193" s="3"/>
      <c r="ER193" s="3"/>
      <c r="ES193" s="3"/>
      <c r="ET193" s="3"/>
      <c r="EU193" s="3"/>
      <c r="EV193" s="3"/>
      <c r="EW193" s="3"/>
      <c r="EX193" s="3"/>
      <c r="EY193" s="3"/>
      <c r="EZ193" s="3"/>
      <c r="FA193" s="3"/>
      <c r="FB193" s="3"/>
    </row>
    <row r="194" spans="1:158" s="45" customFormat="1" hidden="1" x14ac:dyDescent="0.25">
      <c r="A194" s="34" t="s">
        <v>17</v>
      </c>
      <c r="B194" s="9"/>
      <c r="C194" s="186">
        <v>9000</v>
      </c>
      <c r="D194" s="9"/>
      <c r="E194" s="9"/>
      <c r="F194" s="9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  <c r="BD194" s="3"/>
      <c r="BE194" s="3"/>
      <c r="BF194" s="3"/>
      <c r="BG194" s="3"/>
      <c r="BH194" s="3"/>
      <c r="BI194" s="3"/>
      <c r="BJ194" s="3"/>
      <c r="BK194" s="3"/>
      <c r="BL194" s="3"/>
      <c r="BM194" s="3"/>
      <c r="BN194" s="3"/>
      <c r="BO194" s="3"/>
      <c r="BP194" s="3"/>
      <c r="BQ194" s="3"/>
      <c r="BR194" s="3"/>
      <c r="BS194" s="3"/>
      <c r="BT194" s="3"/>
      <c r="BU194" s="3"/>
      <c r="BV194" s="3"/>
      <c r="BW194" s="3"/>
      <c r="BX194" s="3"/>
      <c r="BY194" s="3"/>
      <c r="BZ194" s="3"/>
      <c r="CA194" s="3"/>
      <c r="CB194" s="3"/>
      <c r="CC194" s="3"/>
      <c r="CD194" s="3"/>
      <c r="CE194" s="3"/>
      <c r="CF194" s="3"/>
      <c r="CG194" s="3"/>
      <c r="CH194" s="3"/>
      <c r="CI194" s="3"/>
      <c r="CJ194" s="3"/>
      <c r="CK194" s="3"/>
      <c r="CL194" s="3"/>
      <c r="CM194" s="3"/>
      <c r="CN194" s="3"/>
      <c r="CO194" s="3"/>
      <c r="CP194" s="3"/>
      <c r="CQ194" s="3"/>
      <c r="CR194" s="3"/>
      <c r="CS194" s="3"/>
      <c r="CT194" s="3"/>
      <c r="CU194" s="3"/>
      <c r="CV194" s="3"/>
      <c r="CW194" s="3"/>
      <c r="CX194" s="3"/>
      <c r="CY194" s="3"/>
      <c r="CZ194" s="3"/>
      <c r="DA194" s="3"/>
      <c r="DB194" s="3"/>
      <c r="DC194" s="3"/>
      <c r="DD194" s="3"/>
      <c r="DE194" s="3"/>
      <c r="DF194" s="3"/>
      <c r="DG194" s="3"/>
      <c r="DH194" s="3"/>
      <c r="DI194" s="3"/>
      <c r="DJ194" s="3"/>
      <c r="DK194" s="3"/>
      <c r="DL194" s="3"/>
      <c r="DM194" s="3"/>
      <c r="DN194" s="3"/>
      <c r="DO194" s="3"/>
      <c r="DP194" s="3"/>
      <c r="DQ194" s="3"/>
      <c r="DR194" s="3"/>
      <c r="DS194" s="3"/>
      <c r="DT194" s="3"/>
      <c r="DU194" s="3"/>
      <c r="DV194" s="3"/>
      <c r="DW194" s="3"/>
      <c r="DX194" s="3"/>
      <c r="DY194" s="3"/>
      <c r="DZ194" s="3"/>
      <c r="EA194" s="3"/>
      <c r="EB194" s="3"/>
      <c r="EC194" s="3"/>
      <c r="ED194" s="3"/>
      <c r="EE194" s="3"/>
      <c r="EF194" s="3"/>
      <c r="EG194" s="3"/>
      <c r="EH194" s="3"/>
      <c r="EI194" s="3"/>
      <c r="EJ194" s="3"/>
      <c r="EK194" s="3"/>
      <c r="EL194" s="3"/>
      <c r="EM194" s="3"/>
      <c r="EN194" s="3"/>
      <c r="EO194" s="3"/>
      <c r="EP194" s="3"/>
      <c r="EQ194" s="3"/>
      <c r="ER194" s="3"/>
      <c r="ES194" s="3"/>
      <c r="ET194" s="3"/>
      <c r="EU194" s="3"/>
      <c r="EV194" s="3"/>
      <c r="EW194" s="3"/>
      <c r="EX194" s="3"/>
      <c r="EY194" s="3"/>
      <c r="EZ194" s="3"/>
      <c r="FA194" s="3"/>
      <c r="FB194" s="3"/>
    </row>
    <row r="195" spans="1:158" s="45" customFormat="1" hidden="1" x14ac:dyDescent="0.25">
      <c r="A195" s="200" t="s">
        <v>55</v>
      </c>
      <c r="B195" s="9"/>
      <c r="C195" s="186">
        <v>5000</v>
      </c>
      <c r="D195" s="9"/>
      <c r="E195" s="9"/>
      <c r="F195" s="9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  <c r="BD195" s="3"/>
      <c r="BE195" s="3"/>
      <c r="BF195" s="3"/>
      <c r="BG195" s="3"/>
      <c r="BH195" s="3"/>
      <c r="BI195" s="3"/>
      <c r="BJ195" s="3"/>
      <c r="BK195" s="3"/>
      <c r="BL195" s="3"/>
      <c r="BM195" s="3"/>
      <c r="BN195" s="3"/>
      <c r="BO195" s="3"/>
      <c r="BP195" s="3"/>
      <c r="BQ195" s="3"/>
      <c r="BR195" s="3"/>
      <c r="BS195" s="3"/>
      <c r="BT195" s="3"/>
      <c r="BU195" s="3"/>
      <c r="BV195" s="3"/>
      <c r="BW195" s="3"/>
      <c r="BX195" s="3"/>
      <c r="BY195" s="3"/>
      <c r="BZ195" s="3"/>
      <c r="CA195" s="3"/>
      <c r="CB195" s="3"/>
      <c r="CC195" s="3"/>
      <c r="CD195" s="3"/>
      <c r="CE195" s="3"/>
      <c r="CF195" s="3"/>
      <c r="CG195" s="3"/>
      <c r="CH195" s="3"/>
      <c r="CI195" s="3"/>
      <c r="CJ195" s="3"/>
      <c r="CK195" s="3"/>
      <c r="CL195" s="3"/>
      <c r="CM195" s="3"/>
      <c r="CN195" s="3"/>
      <c r="CO195" s="3"/>
      <c r="CP195" s="3"/>
      <c r="CQ195" s="3"/>
      <c r="CR195" s="3"/>
      <c r="CS195" s="3"/>
      <c r="CT195" s="3"/>
      <c r="CU195" s="3"/>
      <c r="CV195" s="3"/>
      <c r="CW195" s="3"/>
      <c r="CX195" s="3"/>
      <c r="CY195" s="3"/>
      <c r="CZ195" s="3"/>
      <c r="DA195" s="3"/>
      <c r="DB195" s="3"/>
      <c r="DC195" s="3"/>
      <c r="DD195" s="3"/>
      <c r="DE195" s="3"/>
      <c r="DF195" s="3"/>
      <c r="DG195" s="3"/>
      <c r="DH195" s="3"/>
      <c r="DI195" s="3"/>
      <c r="DJ195" s="3"/>
      <c r="DK195" s="3"/>
      <c r="DL195" s="3"/>
      <c r="DM195" s="3"/>
      <c r="DN195" s="3"/>
      <c r="DO195" s="3"/>
      <c r="DP195" s="3"/>
      <c r="DQ195" s="3"/>
      <c r="DR195" s="3"/>
      <c r="DS195" s="3"/>
      <c r="DT195" s="3"/>
      <c r="DU195" s="3"/>
      <c r="DV195" s="3"/>
      <c r="DW195" s="3"/>
      <c r="DX195" s="3"/>
      <c r="DY195" s="3"/>
      <c r="DZ195" s="3"/>
      <c r="EA195" s="3"/>
      <c r="EB195" s="3"/>
      <c r="EC195" s="3"/>
      <c r="ED195" s="3"/>
      <c r="EE195" s="3"/>
      <c r="EF195" s="3"/>
      <c r="EG195" s="3"/>
      <c r="EH195" s="3"/>
      <c r="EI195" s="3"/>
      <c r="EJ195" s="3"/>
      <c r="EK195" s="3"/>
      <c r="EL195" s="3"/>
      <c r="EM195" s="3"/>
      <c r="EN195" s="3"/>
      <c r="EO195" s="3"/>
      <c r="EP195" s="3"/>
      <c r="EQ195" s="3"/>
      <c r="ER195" s="3"/>
      <c r="ES195" s="3"/>
      <c r="ET195" s="3"/>
      <c r="EU195" s="3"/>
      <c r="EV195" s="3"/>
      <c r="EW195" s="3"/>
      <c r="EX195" s="3"/>
      <c r="EY195" s="3"/>
      <c r="EZ195" s="3"/>
      <c r="FA195" s="3"/>
      <c r="FB195" s="3"/>
    </row>
    <row r="196" spans="1:158" s="45" customFormat="1" hidden="1" x14ac:dyDescent="0.25">
      <c r="A196" s="425" t="s">
        <v>308</v>
      </c>
      <c r="B196" s="9"/>
      <c r="C196" s="186">
        <v>2000</v>
      </c>
      <c r="D196" s="9"/>
      <c r="E196" s="9"/>
      <c r="F196" s="9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  <c r="BD196" s="3"/>
      <c r="BE196" s="3"/>
      <c r="BF196" s="3"/>
      <c r="BG196" s="3"/>
      <c r="BH196" s="3"/>
      <c r="BI196" s="3"/>
      <c r="BJ196" s="3"/>
      <c r="BK196" s="3"/>
      <c r="BL196" s="3"/>
      <c r="BM196" s="3"/>
      <c r="BN196" s="3"/>
      <c r="BO196" s="3"/>
      <c r="BP196" s="3"/>
      <c r="BQ196" s="3"/>
      <c r="BR196" s="3"/>
      <c r="BS196" s="3"/>
      <c r="BT196" s="3"/>
      <c r="BU196" s="3"/>
      <c r="BV196" s="3"/>
      <c r="BW196" s="3"/>
      <c r="BX196" s="3"/>
      <c r="BY196" s="3"/>
      <c r="BZ196" s="3"/>
      <c r="CA196" s="3"/>
      <c r="CB196" s="3"/>
      <c r="CC196" s="3"/>
      <c r="CD196" s="3"/>
      <c r="CE196" s="3"/>
      <c r="CF196" s="3"/>
      <c r="CG196" s="3"/>
      <c r="CH196" s="3"/>
      <c r="CI196" s="3"/>
      <c r="CJ196" s="3"/>
      <c r="CK196" s="3"/>
      <c r="CL196" s="3"/>
      <c r="CM196" s="3"/>
      <c r="CN196" s="3"/>
      <c r="CO196" s="3"/>
      <c r="CP196" s="3"/>
      <c r="CQ196" s="3"/>
      <c r="CR196" s="3"/>
      <c r="CS196" s="3"/>
      <c r="CT196" s="3"/>
      <c r="CU196" s="3"/>
      <c r="CV196" s="3"/>
      <c r="CW196" s="3"/>
      <c r="CX196" s="3"/>
      <c r="CY196" s="3"/>
      <c r="CZ196" s="3"/>
      <c r="DA196" s="3"/>
      <c r="DB196" s="3"/>
      <c r="DC196" s="3"/>
      <c r="DD196" s="3"/>
      <c r="DE196" s="3"/>
      <c r="DF196" s="3"/>
      <c r="DG196" s="3"/>
      <c r="DH196" s="3"/>
      <c r="DI196" s="3"/>
      <c r="DJ196" s="3"/>
      <c r="DK196" s="3"/>
      <c r="DL196" s="3"/>
      <c r="DM196" s="3"/>
      <c r="DN196" s="3"/>
      <c r="DO196" s="3"/>
      <c r="DP196" s="3"/>
      <c r="DQ196" s="3"/>
      <c r="DR196" s="3"/>
      <c r="DS196" s="3"/>
      <c r="DT196" s="3"/>
      <c r="DU196" s="3"/>
      <c r="DV196" s="3"/>
      <c r="DW196" s="3"/>
      <c r="DX196" s="3"/>
      <c r="DY196" s="3"/>
      <c r="DZ196" s="3"/>
      <c r="EA196" s="3"/>
      <c r="EB196" s="3"/>
      <c r="EC196" s="3"/>
      <c r="ED196" s="3"/>
      <c r="EE196" s="3"/>
      <c r="EF196" s="3"/>
      <c r="EG196" s="3"/>
      <c r="EH196" s="3"/>
      <c r="EI196" s="3"/>
      <c r="EJ196" s="3"/>
      <c r="EK196" s="3"/>
      <c r="EL196" s="3"/>
      <c r="EM196" s="3"/>
      <c r="EN196" s="3"/>
      <c r="EO196" s="3"/>
      <c r="EP196" s="3"/>
      <c r="EQ196" s="3"/>
      <c r="ER196" s="3"/>
      <c r="ES196" s="3"/>
      <c r="ET196" s="3"/>
      <c r="EU196" s="3"/>
      <c r="EV196" s="3"/>
      <c r="EW196" s="3"/>
      <c r="EX196" s="3"/>
      <c r="EY196" s="3"/>
      <c r="EZ196" s="3"/>
      <c r="FA196" s="3"/>
      <c r="FB196" s="3"/>
    </row>
    <row r="197" spans="1:158" s="45" customFormat="1" ht="30" hidden="1" x14ac:dyDescent="0.25">
      <c r="A197" s="220" t="s">
        <v>75</v>
      </c>
      <c r="B197" s="9"/>
      <c r="C197" s="186">
        <v>2000</v>
      </c>
      <c r="D197" s="9"/>
      <c r="E197" s="9"/>
      <c r="F197" s="9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  <c r="BD197" s="3"/>
      <c r="BE197" s="3"/>
      <c r="BF197" s="3"/>
      <c r="BG197" s="3"/>
      <c r="BH197" s="3"/>
      <c r="BI197" s="3"/>
      <c r="BJ197" s="3"/>
      <c r="BK197" s="3"/>
      <c r="BL197" s="3"/>
      <c r="BM197" s="3"/>
      <c r="BN197" s="3"/>
      <c r="BO197" s="3"/>
      <c r="BP197" s="3"/>
      <c r="BQ197" s="3"/>
      <c r="BR197" s="3"/>
      <c r="BS197" s="3"/>
      <c r="BT197" s="3"/>
      <c r="BU197" s="3"/>
      <c r="BV197" s="3"/>
      <c r="BW197" s="3"/>
      <c r="BX197" s="3"/>
      <c r="BY197" s="3"/>
      <c r="BZ197" s="3"/>
      <c r="CA197" s="3"/>
      <c r="CB197" s="3"/>
      <c r="CC197" s="3"/>
      <c r="CD197" s="3"/>
      <c r="CE197" s="3"/>
      <c r="CF197" s="3"/>
      <c r="CG197" s="3"/>
      <c r="CH197" s="3"/>
      <c r="CI197" s="3"/>
      <c r="CJ197" s="3"/>
      <c r="CK197" s="3"/>
      <c r="CL197" s="3"/>
      <c r="CM197" s="3"/>
      <c r="CN197" s="3"/>
      <c r="CO197" s="3"/>
      <c r="CP197" s="3"/>
      <c r="CQ197" s="3"/>
      <c r="CR197" s="3"/>
      <c r="CS197" s="3"/>
      <c r="CT197" s="3"/>
      <c r="CU197" s="3"/>
      <c r="CV197" s="3"/>
      <c r="CW197" s="3"/>
      <c r="CX197" s="3"/>
      <c r="CY197" s="3"/>
      <c r="CZ197" s="3"/>
      <c r="DA197" s="3"/>
      <c r="DB197" s="3"/>
      <c r="DC197" s="3"/>
      <c r="DD197" s="3"/>
      <c r="DE197" s="3"/>
      <c r="DF197" s="3"/>
      <c r="DG197" s="3"/>
      <c r="DH197" s="3"/>
      <c r="DI197" s="3"/>
      <c r="DJ197" s="3"/>
      <c r="DK197" s="3"/>
      <c r="DL197" s="3"/>
      <c r="DM197" s="3"/>
      <c r="DN197" s="3"/>
      <c r="DO197" s="3"/>
      <c r="DP197" s="3"/>
      <c r="DQ197" s="3"/>
      <c r="DR197" s="3"/>
      <c r="DS197" s="3"/>
      <c r="DT197" s="3"/>
      <c r="DU197" s="3"/>
      <c r="DV197" s="3"/>
      <c r="DW197" s="3"/>
      <c r="DX197" s="3"/>
      <c r="DY197" s="3"/>
      <c r="DZ197" s="3"/>
      <c r="EA197" s="3"/>
      <c r="EB197" s="3"/>
      <c r="EC197" s="3"/>
      <c r="ED197" s="3"/>
      <c r="EE197" s="3"/>
      <c r="EF197" s="3"/>
      <c r="EG197" s="3"/>
      <c r="EH197" s="3"/>
      <c r="EI197" s="3"/>
      <c r="EJ197" s="3"/>
      <c r="EK197" s="3"/>
      <c r="EL197" s="3"/>
      <c r="EM197" s="3"/>
      <c r="EN197" s="3"/>
      <c r="EO197" s="3"/>
      <c r="EP197" s="3"/>
      <c r="EQ197" s="3"/>
      <c r="ER197" s="3"/>
      <c r="ES197" s="3"/>
      <c r="ET197" s="3"/>
      <c r="EU197" s="3"/>
      <c r="EV197" s="3"/>
      <c r="EW197" s="3"/>
      <c r="EX197" s="3"/>
      <c r="EY197" s="3"/>
      <c r="EZ197" s="3"/>
      <c r="FA197" s="3"/>
      <c r="FB197" s="3"/>
    </row>
    <row r="198" spans="1:158" s="45" customFormat="1" hidden="1" x14ac:dyDescent="0.25">
      <c r="A198" s="200" t="s">
        <v>155</v>
      </c>
      <c r="B198" s="9"/>
      <c r="C198" s="186">
        <v>3000</v>
      </c>
      <c r="D198" s="186"/>
      <c r="E198" s="186"/>
      <c r="F198" s="258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  <c r="BD198" s="3"/>
      <c r="BE198" s="3"/>
      <c r="BF198" s="3"/>
      <c r="BG198" s="3"/>
      <c r="BH198" s="3"/>
      <c r="BI198" s="3"/>
      <c r="BJ198" s="3"/>
      <c r="BK198" s="3"/>
      <c r="BL198" s="3"/>
      <c r="BM198" s="3"/>
      <c r="BN198" s="3"/>
      <c r="BO198" s="3"/>
      <c r="BP198" s="3"/>
      <c r="BQ198" s="3"/>
      <c r="BR198" s="3"/>
      <c r="BS198" s="3"/>
      <c r="BT198" s="3"/>
      <c r="BU198" s="3"/>
      <c r="BV198" s="3"/>
      <c r="BW198" s="3"/>
      <c r="BX198" s="3"/>
      <c r="BY198" s="3"/>
      <c r="BZ198" s="3"/>
      <c r="CA198" s="3"/>
      <c r="CB198" s="3"/>
      <c r="CC198" s="3"/>
      <c r="CD198" s="3"/>
      <c r="CE198" s="3"/>
      <c r="CF198" s="3"/>
      <c r="CG198" s="3"/>
      <c r="CH198" s="3"/>
      <c r="CI198" s="3"/>
      <c r="CJ198" s="3"/>
      <c r="CK198" s="3"/>
      <c r="CL198" s="3"/>
      <c r="CM198" s="3"/>
      <c r="CN198" s="3"/>
      <c r="CO198" s="3"/>
      <c r="CP198" s="3"/>
      <c r="CQ198" s="3"/>
      <c r="CR198" s="3"/>
      <c r="CS198" s="3"/>
      <c r="CT198" s="3"/>
      <c r="CU198" s="3"/>
      <c r="CV198" s="3"/>
      <c r="CW198" s="3"/>
      <c r="CX198" s="3"/>
      <c r="CY198" s="3"/>
      <c r="CZ198" s="3"/>
      <c r="DA198" s="3"/>
      <c r="DB198" s="3"/>
      <c r="DC198" s="3"/>
      <c r="DD198" s="3"/>
      <c r="DE198" s="3"/>
      <c r="DF198" s="3"/>
      <c r="DG198" s="3"/>
      <c r="DH198" s="3"/>
      <c r="DI198" s="3"/>
      <c r="DJ198" s="3"/>
      <c r="DK198" s="3"/>
      <c r="DL198" s="3"/>
      <c r="DM198" s="3"/>
      <c r="DN198" s="3"/>
      <c r="DO198" s="3"/>
      <c r="DP198" s="3"/>
      <c r="DQ198" s="3"/>
      <c r="DR198" s="3"/>
      <c r="DS198" s="3"/>
      <c r="DT198" s="3"/>
      <c r="DU198" s="3"/>
      <c r="DV198" s="3"/>
      <c r="DW198" s="3"/>
      <c r="DX198" s="3"/>
      <c r="DY198" s="3"/>
      <c r="DZ198" s="3"/>
      <c r="EA198" s="3"/>
      <c r="EB198" s="3"/>
      <c r="EC198" s="3"/>
      <c r="ED198" s="3"/>
      <c r="EE198" s="3"/>
      <c r="EF198" s="3"/>
      <c r="EG198" s="3"/>
      <c r="EH198" s="3"/>
      <c r="EI198" s="3"/>
      <c r="EJ198" s="3"/>
      <c r="EK198" s="3"/>
      <c r="EL198" s="3"/>
      <c r="EM198" s="3"/>
      <c r="EN198" s="3"/>
      <c r="EO198" s="3"/>
      <c r="EP198" s="3"/>
      <c r="EQ198" s="3"/>
      <c r="ER198" s="3"/>
      <c r="ES198" s="3"/>
      <c r="ET198" s="3"/>
      <c r="EU198" s="3"/>
      <c r="EV198" s="3"/>
      <c r="EW198" s="3"/>
      <c r="EX198" s="3"/>
      <c r="EY198" s="3"/>
      <c r="EZ198" s="3"/>
      <c r="FA198" s="3"/>
      <c r="FB198" s="3"/>
    </row>
    <row r="199" spans="1:158" s="45" customFormat="1" ht="15.75" hidden="1" thickBot="1" x14ac:dyDescent="0.3">
      <c r="A199" s="335" t="s">
        <v>29</v>
      </c>
      <c r="B199" s="258"/>
      <c r="C199" s="423">
        <v>655</v>
      </c>
      <c r="D199" s="258"/>
      <c r="E199" s="258"/>
      <c r="F199" s="258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  <c r="BD199" s="3"/>
      <c r="BE199" s="3"/>
      <c r="BF199" s="3"/>
      <c r="BG199" s="3"/>
      <c r="BH199" s="3"/>
      <c r="BI199" s="3"/>
      <c r="BJ199" s="3"/>
      <c r="BK199" s="3"/>
      <c r="BL199" s="3"/>
      <c r="BM199" s="3"/>
      <c r="BN199" s="3"/>
      <c r="BO199" s="3"/>
      <c r="BP199" s="3"/>
      <c r="BQ199" s="3"/>
      <c r="BR199" s="3"/>
      <c r="BS199" s="3"/>
      <c r="BT199" s="3"/>
      <c r="BU199" s="3"/>
      <c r="BV199" s="3"/>
      <c r="BW199" s="3"/>
      <c r="BX199" s="3"/>
      <c r="BY199" s="3"/>
      <c r="BZ199" s="3"/>
      <c r="CA199" s="3"/>
      <c r="CB199" s="3"/>
      <c r="CC199" s="3"/>
      <c r="CD199" s="3"/>
      <c r="CE199" s="3"/>
      <c r="CF199" s="3"/>
      <c r="CG199" s="3"/>
      <c r="CH199" s="3"/>
      <c r="CI199" s="3"/>
      <c r="CJ199" s="3"/>
      <c r="CK199" s="3"/>
      <c r="CL199" s="3"/>
      <c r="CM199" s="3"/>
      <c r="CN199" s="3"/>
      <c r="CO199" s="3"/>
      <c r="CP199" s="3"/>
      <c r="CQ199" s="3"/>
      <c r="CR199" s="3"/>
      <c r="CS199" s="3"/>
      <c r="CT199" s="3"/>
      <c r="CU199" s="3"/>
      <c r="CV199" s="3"/>
      <c r="CW199" s="3"/>
      <c r="CX199" s="3"/>
      <c r="CY199" s="3"/>
      <c r="CZ199" s="3"/>
      <c r="DA199" s="3"/>
      <c r="DB199" s="3"/>
      <c r="DC199" s="3"/>
      <c r="DD199" s="3"/>
      <c r="DE199" s="3"/>
      <c r="DF199" s="3"/>
      <c r="DG199" s="3"/>
      <c r="DH199" s="3"/>
      <c r="DI199" s="3"/>
      <c r="DJ199" s="3"/>
      <c r="DK199" s="3"/>
      <c r="DL199" s="3"/>
      <c r="DM199" s="3"/>
      <c r="DN199" s="3"/>
      <c r="DO199" s="3"/>
      <c r="DP199" s="3"/>
      <c r="DQ199" s="3"/>
      <c r="DR199" s="3"/>
      <c r="DS199" s="3"/>
      <c r="DT199" s="3"/>
      <c r="DU199" s="3"/>
      <c r="DV199" s="3"/>
      <c r="DW199" s="3"/>
      <c r="DX199" s="3"/>
      <c r="DY199" s="3"/>
      <c r="DZ199" s="3"/>
      <c r="EA199" s="3"/>
      <c r="EB199" s="3"/>
      <c r="EC199" s="3"/>
      <c r="ED199" s="3"/>
      <c r="EE199" s="3"/>
      <c r="EF199" s="3"/>
      <c r="EG199" s="3"/>
      <c r="EH199" s="3"/>
      <c r="EI199" s="3"/>
      <c r="EJ199" s="3"/>
      <c r="EK199" s="3"/>
      <c r="EL199" s="3"/>
      <c r="EM199" s="3"/>
      <c r="EN199" s="3"/>
      <c r="EO199" s="3"/>
      <c r="EP199" s="3"/>
      <c r="EQ199" s="3"/>
      <c r="ER199" s="3"/>
      <c r="ES199" s="3"/>
      <c r="ET199" s="3"/>
      <c r="EU199" s="3"/>
      <c r="EV199" s="3"/>
      <c r="EW199" s="3"/>
      <c r="EX199" s="3"/>
      <c r="EY199" s="3"/>
      <c r="EZ199" s="3"/>
      <c r="FA199" s="3"/>
      <c r="FB199" s="3"/>
    </row>
    <row r="200" spans="1:158" s="45" customFormat="1" ht="15" hidden="1" customHeight="1" thickBot="1" x14ac:dyDescent="0.3">
      <c r="A200" s="109" t="s">
        <v>10</v>
      </c>
      <c r="B200" s="152"/>
      <c r="C200" s="152"/>
      <c r="D200" s="152"/>
      <c r="E200" s="152"/>
      <c r="F200" s="152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  <c r="BD200" s="3"/>
      <c r="BE200" s="3"/>
      <c r="BF200" s="3"/>
      <c r="BG200" s="3"/>
      <c r="BH200" s="3"/>
      <c r="BI200" s="3"/>
      <c r="BJ200" s="3"/>
      <c r="BK200" s="3"/>
      <c r="BL200" s="3"/>
      <c r="BM200" s="3"/>
      <c r="BN200" s="3"/>
      <c r="BO200" s="3"/>
      <c r="BP200" s="3"/>
      <c r="BQ200" s="3"/>
      <c r="BR200" s="3"/>
      <c r="BS200" s="3"/>
      <c r="BT200" s="3"/>
      <c r="BU200" s="3"/>
      <c r="BV200" s="3"/>
      <c r="BW200" s="3"/>
      <c r="BX200" s="3"/>
      <c r="BY200" s="3"/>
      <c r="BZ200" s="3"/>
      <c r="CA200" s="3"/>
      <c r="CB200" s="3"/>
      <c r="CC200" s="3"/>
      <c r="CD200" s="3"/>
      <c r="CE200" s="3"/>
      <c r="CF200" s="3"/>
      <c r="CG200" s="3"/>
      <c r="CH200" s="3"/>
      <c r="CI200" s="3"/>
      <c r="CJ200" s="3"/>
      <c r="CK200" s="3"/>
      <c r="CL200" s="3"/>
      <c r="CM200" s="3"/>
      <c r="CN200" s="3"/>
      <c r="CO200" s="3"/>
      <c r="CP200" s="3"/>
      <c r="CQ200" s="3"/>
      <c r="CR200" s="3"/>
      <c r="CS200" s="3"/>
      <c r="CT200" s="3"/>
      <c r="CU200" s="3"/>
      <c r="CV200" s="3"/>
      <c r="CW200" s="3"/>
      <c r="CX200" s="3"/>
      <c r="CY200" s="3"/>
      <c r="CZ200" s="3"/>
      <c r="DA200" s="3"/>
      <c r="DB200" s="3"/>
      <c r="DC200" s="3"/>
      <c r="DD200" s="3"/>
      <c r="DE200" s="3"/>
      <c r="DF200" s="3"/>
      <c r="DG200" s="3"/>
      <c r="DH200" s="3"/>
      <c r="DI200" s="3"/>
      <c r="DJ200" s="3"/>
      <c r="DK200" s="3"/>
      <c r="DL200" s="3"/>
      <c r="DM200" s="3"/>
      <c r="DN200" s="3"/>
      <c r="DO200" s="3"/>
      <c r="DP200" s="3"/>
      <c r="DQ200" s="3"/>
      <c r="DR200" s="3"/>
      <c r="DS200" s="3"/>
      <c r="DT200" s="3"/>
      <c r="DU200" s="3"/>
      <c r="DV200" s="3"/>
      <c r="DW200" s="3"/>
      <c r="DX200" s="3"/>
      <c r="DY200" s="3"/>
      <c r="DZ200" s="3"/>
      <c r="EA200" s="3"/>
      <c r="EB200" s="3"/>
      <c r="EC200" s="3"/>
      <c r="ED200" s="3"/>
      <c r="EE200" s="3"/>
      <c r="EF200" s="3"/>
      <c r="EG200" s="3"/>
      <c r="EH200" s="3"/>
      <c r="EI200" s="3"/>
      <c r="EJ200" s="3"/>
      <c r="EK200" s="3"/>
      <c r="EL200" s="3"/>
      <c r="EM200" s="3"/>
      <c r="EN200" s="3"/>
      <c r="EO200" s="3"/>
      <c r="EP200" s="3"/>
      <c r="EQ200" s="3"/>
      <c r="ER200" s="3"/>
      <c r="ES200" s="3"/>
      <c r="ET200" s="3"/>
      <c r="EU200" s="3"/>
      <c r="EV200" s="3"/>
      <c r="EW200" s="3"/>
      <c r="EX200" s="3"/>
      <c r="EY200" s="3"/>
      <c r="EZ200" s="3"/>
      <c r="FA200" s="3"/>
      <c r="FB200" s="3"/>
    </row>
    <row r="201" spans="1:158" s="45" customFormat="1" ht="26.25" hidden="1" customHeight="1" x14ac:dyDescent="0.25">
      <c r="A201" s="210" t="s">
        <v>286</v>
      </c>
      <c r="B201" s="9"/>
      <c r="C201" s="9"/>
      <c r="D201" s="9"/>
      <c r="E201" s="9"/>
      <c r="F201" s="9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  <c r="BD201" s="3"/>
      <c r="BE201" s="3"/>
      <c r="BF201" s="3"/>
      <c r="BG201" s="3"/>
      <c r="BH201" s="3"/>
      <c r="BI201" s="3"/>
      <c r="BJ201" s="3"/>
      <c r="BK201" s="3"/>
      <c r="BL201" s="3"/>
      <c r="BM201" s="3"/>
      <c r="BN201" s="3"/>
      <c r="BO201" s="3"/>
      <c r="BP201" s="3"/>
      <c r="BQ201" s="3"/>
      <c r="BR201" s="3"/>
      <c r="BS201" s="3"/>
      <c r="BT201" s="3"/>
      <c r="BU201" s="3"/>
      <c r="BV201" s="3"/>
      <c r="BW201" s="3"/>
      <c r="BX201" s="3"/>
      <c r="BY201" s="3"/>
      <c r="BZ201" s="3"/>
      <c r="CA201" s="3"/>
      <c r="CB201" s="3"/>
      <c r="CC201" s="3"/>
      <c r="CD201" s="3"/>
      <c r="CE201" s="3"/>
      <c r="CF201" s="3"/>
      <c r="CG201" s="3"/>
      <c r="CH201" s="3"/>
      <c r="CI201" s="3"/>
      <c r="CJ201" s="3"/>
      <c r="CK201" s="3"/>
      <c r="CL201" s="3"/>
      <c r="CM201" s="3"/>
      <c r="CN201" s="3"/>
      <c r="CO201" s="3"/>
      <c r="CP201" s="3"/>
      <c r="CQ201" s="3"/>
      <c r="CR201" s="3"/>
      <c r="CS201" s="3"/>
      <c r="CT201" s="3"/>
      <c r="CU201" s="3"/>
      <c r="CV201" s="3"/>
      <c r="CW201" s="3"/>
      <c r="CX201" s="3"/>
      <c r="CY201" s="3"/>
      <c r="CZ201" s="3"/>
      <c r="DA201" s="3"/>
      <c r="DB201" s="3"/>
      <c r="DC201" s="3"/>
      <c r="DD201" s="3"/>
      <c r="DE201" s="3"/>
      <c r="DF201" s="3"/>
      <c r="DG201" s="3"/>
      <c r="DH201" s="3"/>
      <c r="DI201" s="3"/>
      <c r="DJ201" s="3"/>
      <c r="DK201" s="3"/>
      <c r="DL201" s="3"/>
      <c r="DM201" s="3"/>
      <c r="DN201" s="3"/>
      <c r="DO201" s="3"/>
      <c r="DP201" s="3"/>
      <c r="DQ201" s="3"/>
      <c r="DR201" s="3"/>
      <c r="DS201" s="3"/>
      <c r="DT201" s="3"/>
      <c r="DU201" s="3"/>
      <c r="DV201" s="3"/>
      <c r="DW201" s="3"/>
      <c r="DX201" s="3"/>
      <c r="DY201" s="3"/>
      <c r="DZ201" s="3"/>
      <c r="EA201" s="3"/>
      <c r="EB201" s="3"/>
      <c r="EC201" s="3"/>
      <c r="ED201" s="3"/>
      <c r="EE201" s="3"/>
      <c r="EF201" s="3"/>
      <c r="EG201" s="3"/>
      <c r="EH201" s="3"/>
      <c r="EI201" s="3"/>
      <c r="EJ201" s="3"/>
      <c r="EK201" s="3"/>
      <c r="EL201" s="3"/>
      <c r="EM201" s="3"/>
      <c r="EN201" s="3"/>
      <c r="EO201" s="3"/>
      <c r="EP201" s="3"/>
      <c r="EQ201" s="3"/>
      <c r="ER201" s="3"/>
      <c r="ES201" s="3"/>
      <c r="ET201" s="3"/>
      <c r="EU201" s="3"/>
      <c r="EV201" s="3"/>
      <c r="EW201" s="3"/>
      <c r="EX201" s="3"/>
      <c r="EY201" s="3"/>
      <c r="EZ201" s="3"/>
      <c r="FA201" s="3"/>
      <c r="FB201" s="3"/>
    </row>
    <row r="202" spans="1:158" s="45" customFormat="1" hidden="1" x14ac:dyDescent="0.25">
      <c r="A202" s="222" t="s">
        <v>144</v>
      </c>
      <c r="B202" s="9"/>
      <c r="C202" s="9"/>
      <c r="D202" s="9"/>
      <c r="E202" s="9"/>
      <c r="F202" s="9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  <c r="BD202" s="3"/>
      <c r="BE202" s="3"/>
      <c r="BF202" s="3"/>
      <c r="BG202" s="3"/>
      <c r="BH202" s="3"/>
      <c r="BI202" s="3"/>
      <c r="BJ202" s="3"/>
      <c r="BK202" s="3"/>
      <c r="BL202" s="3"/>
      <c r="BM202" s="3"/>
      <c r="BN202" s="3"/>
      <c r="BO202" s="3"/>
      <c r="BP202" s="3"/>
      <c r="BQ202" s="3"/>
      <c r="BR202" s="3"/>
      <c r="BS202" s="3"/>
      <c r="BT202" s="3"/>
      <c r="BU202" s="3"/>
      <c r="BV202" s="3"/>
      <c r="BW202" s="3"/>
      <c r="BX202" s="3"/>
      <c r="BY202" s="3"/>
      <c r="BZ202" s="3"/>
      <c r="CA202" s="3"/>
      <c r="CB202" s="3"/>
      <c r="CC202" s="3"/>
      <c r="CD202" s="3"/>
      <c r="CE202" s="3"/>
      <c r="CF202" s="3"/>
      <c r="CG202" s="3"/>
      <c r="CH202" s="3"/>
      <c r="CI202" s="3"/>
      <c r="CJ202" s="3"/>
      <c r="CK202" s="3"/>
      <c r="CL202" s="3"/>
      <c r="CM202" s="3"/>
      <c r="CN202" s="3"/>
      <c r="CO202" s="3"/>
      <c r="CP202" s="3"/>
      <c r="CQ202" s="3"/>
      <c r="CR202" s="3"/>
      <c r="CS202" s="3"/>
      <c r="CT202" s="3"/>
      <c r="CU202" s="3"/>
      <c r="CV202" s="3"/>
      <c r="CW202" s="3"/>
      <c r="CX202" s="3"/>
      <c r="CY202" s="3"/>
      <c r="CZ202" s="3"/>
      <c r="DA202" s="3"/>
      <c r="DB202" s="3"/>
      <c r="DC202" s="3"/>
      <c r="DD202" s="3"/>
      <c r="DE202" s="3"/>
      <c r="DF202" s="3"/>
      <c r="DG202" s="3"/>
      <c r="DH202" s="3"/>
      <c r="DI202" s="3"/>
      <c r="DJ202" s="3"/>
      <c r="DK202" s="3"/>
      <c r="DL202" s="3"/>
      <c r="DM202" s="3"/>
      <c r="DN202" s="3"/>
      <c r="DO202" s="3"/>
      <c r="DP202" s="3"/>
      <c r="DQ202" s="3"/>
      <c r="DR202" s="3"/>
      <c r="DS202" s="3"/>
      <c r="DT202" s="3"/>
      <c r="DU202" s="3"/>
      <c r="DV202" s="3"/>
      <c r="DW202" s="3"/>
      <c r="DX202" s="3"/>
      <c r="DY202" s="3"/>
      <c r="DZ202" s="3"/>
      <c r="EA202" s="3"/>
      <c r="EB202" s="3"/>
      <c r="EC202" s="3"/>
      <c r="ED202" s="3"/>
      <c r="EE202" s="3"/>
      <c r="EF202" s="3"/>
      <c r="EG202" s="3"/>
      <c r="EH202" s="3"/>
      <c r="EI202" s="3"/>
      <c r="EJ202" s="3"/>
      <c r="EK202" s="3"/>
      <c r="EL202" s="3"/>
      <c r="EM202" s="3"/>
      <c r="EN202" s="3"/>
      <c r="EO202" s="3"/>
      <c r="EP202" s="3"/>
      <c r="EQ202" s="3"/>
      <c r="ER202" s="3"/>
      <c r="ES202" s="3"/>
      <c r="ET202" s="3"/>
      <c r="EU202" s="3"/>
      <c r="EV202" s="3"/>
      <c r="EW202" s="3"/>
      <c r="EX202" s="3"/>
      <c r="EY202" s="3"/>
      <c r="EZ202" s="3"/>
      <c r="FA202" s="3"/>
      <c r="FB202" s="3"/>
    </row>
    <row r="203" spans="1:158" s="45" customFormat="1" ht="15" hidden="1" customHeight="1" x14ac:dyDescent="0.25">
      <c r="A203" s="201" t="s">
        <v>114</v>
      </c>
      <c r="B203" s="9"/>
      <c r="C203" s="9"/>
      <c r="D203" s="9"/>
      <c r="E203" s="9"/>
      <c r="F203" s="9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  <c r="BD203" s="3"/>
      <c r="BE203" s="3"/>
      <c r="BF203" s="3"/>
      <c r="BG203" s="3"/>
      <c r="BH203" s="3"/>
      <c r="BI203" s="3"/>
      <c r="BJ203" s="3"/>
      <c r="BK203" s="3"/>
      <c r="BL203" s="3"/>
      <c r="BM203" s="3"/>
      <c r="BN203" s="3"/>
      <c r="BO203" s="3"/>
      <c r="BP203" s="3"/>
      <c r="BQ203" s="3"/>
      <c r="BR203" s="3"/>
      <c r="BS203" s="3"/>
      <c r="BT203" s="3"/>
      <c r="BU203" s="3"/>
      <c r="BV203" s="3"/>
      <c r="BW203" s="3"/>
      <c r="BX203" s="3"/>
      <c r="BY203" s="3"/>
      <c r="BZ203" s="3"/>
      <c r="CA203" s="3"/>
      <c r="CB203" s="3"/>
      <c r="CC203" s="3"/>
      <c r="CD203" s="3"/>
      <c r="CE203" s="3"/>
      <c r="CF203" s="3"/>
      <c r="CG203" s="3"/>
      <c r="CH203" s="3"/>
      <c r="CI203" s="3"/>
      <c r="CJ203" s="3"/>
      <c r="CK203" s="3"/>
      <c r="CL203" s="3"/>
      <c r="CM203" s="3"/>
      <c r="CN203" s="3"/>
      <c r="CO203" s="3"/>
      <c r="CP203" s="3"/>
      <c r="CQ203" s="3"/>
      <c r="CR203" s="3"/>
      <c r="CS203" s="3"/>
      <c r="CT203" s="3"/>
      <c r="CU203" s="3"/>
      <c r="CV203" s="3"/>
      <c r="CW203" s="3"/>
      <c r="CX203" s="3"/>
      <c r="CY203" s="3"/>
      <c r="CZ203" s="3"/>
      <c r="DA203" s="3"/>
      <c r="DB203" s="3"/>
      <c r="DC203" s="3"/>
      <c r="DD203" s="3"/>
      <c r="DE203" s="3"/>
      <c r="DF203" s="3"/>
      <c r="DG203" s="3"/>
      <c r="DH203" s="3"/>
      <c r="DI203" s="3"/>
      <c r="DJ203" s="3"/>
      <c r="DK203" s="3"/>
      <c r="DL203" s="3"/>
      <c r="DM203" s="3"/>
      <c r="DN203" s="3"/>
      <c r="DO203" s="3"/>
      <c r="DP203" s="3"/>
      <c r="DQ203" s="3"/>
      <c r="DR203" s="3"/>
      <c r="DS203" s="3"/>
      <c r="DT203" s="3"/>
      <c r="DU203" s="3"/>
      <c r="DV203" s="3"/>
      <c r="DW203" s="3"/>
      <c r="DX203" s="3"/>
      <c r="DY203" s="3"/>
      <c r="DZ203" s="3"/>
      <c r="EA203" s="3"/>
      <c r="EB203" s="3"/>
      <c r="EC203" s="3"/>
      <c r="ED203" s="3"/>
      <c r="EE203" s="3"/>
      <c r="EF203" s="3"/>
      <c r="EG203" s="3"/>
      <c r="EH203" s="3"/>
      <c r="EI203" s="3"/>
      <c r="EJ203" s="3"/>
      <c r="EK203" s="3"/>
      <c r="EL203" s="3"/>
      <c r="EM203" s="3"/>
      <c r="EN203" s="3"/>
      <c r="EO203" s="3"/>
      <c r="EP203" s="3"/>
      <c r="EQ203" s="3"/>
      <c r="ER203" s="3"/>
      <c r="ES203" s="3"/>
      <c r="ET203" s="3"/>
      <c r="EU203" s="3"/>
      <c r="EV203" s="3"/>
      <c r="EW203" s="3"/>
      <c r="EX203" s="3"/>
      <c r="EY203" s="3"/>
      <c r="EZ203" s="3"/>
      <c r="FA203" s="3"/>
      <c r="FB203" s="3"/>
    </row>
    <row r="204" spans="1:158" s="45" customFormat="1" ht="15" hidden="1" customHeight="1" x14ac:dyDescent="0.25">
      <c r="A204" s="200" t="s">
        <v>64</v>
      </c>
      <c r="B204" s="9"/>
      <c r="C204" s="9">
        <v>10</v>
      </c>
      <c r="D204" s="9"/>
      <c r="E204" s="9"/>
      <c r="F204" s="9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  <c r="BD204" s="3"/>
      <c r="BE204" s="3"/>
      <c r="BF204" s="3"/>
      <c r="BG204" s="3"/>
      <c r="BH204" s="3"/>
      <c r="BI204" s="3"/>
      <c r="BJ204" s="3"/>
      <c r="BK204" s="3"/>
      <c r="BL204" s="3"/>
      <c r="BM204" s="3"/>
      <c r="BN204" s="3"/>
      <c r="BO204" s="3"/>
      <c r="BP204" s="3"/>
      <c r="BQ204" s="3"/>
      <c r="BR204" s="3"/>
      <c r="BS204" s="3"/>
      <c r="BT204" s="3"/>
      <c r="BU204" s="3"/>
      <c r="BV204" s="3"/>
      <c r="BW204" s="3"/>
      <c r="BX204" s="3"/>
      <c r="BY204" s="3"/>
      <c r="BZ204" s="3"/>
      <c r="CA204" s="3"/>
      <c r="CB204" s="3"/>
      <c r="CC204" s="3"/>
      <c r="CD204" s="3"/>
      <c r="CE204" s="3"/>
      <c r="CF204" s="3"/>
      <c r="CG204" s="3"/>
      <c r="CH204" s="3"/>
      <c r="CI204" s="3"/>
      <c r="CJ204" s="3"/>
      <c r="CK204" s="3"/>
      <c r="CL204" s="3"/>
      <c r="CM204" s="3"/>
      <c r="CN204" s="3"/>
      <c r="CO204" s="3"/>
      <c r="CP204" s="3"/>
      <c r="CQ204" s="3"/>
      <c r="CR204" s="3"/>
      <c r="CS204" s="3"/>
      <c r="CT204" s="3"/>
      <c r="CU204" s="3"/>
      <c r="CV204" s="3"/>
      <c r="CW204" s="3"/>
      <c r="CX204" s="3"/>
      <c r="CY204" s="3"/>
      <c r="CZ204" s="3"/>
      <c r="DA204" s="3"/>
      <c r="DB204" s="3"/>
      <c r="DC204" s="3"/>
      <c r="DD204" s="3"/>
      <c r="DE204" s="3"/>
      <c r="DF204" s="3"/>
      <c r="DG204" s="3"/>
      <c r="DH204" s="3"/>
      <c r="DI204" s="3"/>
      <c r="DJ204" s="3"/>
      <c r="DK204" s="3"/>
      <c r="DL204" s="3"/>
      <c r="DM204" s="3"/>
      <c r="DN204" s="3"/>
      <c r="DO204" s="3"/>
      <c r="DP204" s="3"/>
      <c r="DQ204" s="3"/>
      <c r="DR204" s="3"/>
      <c r="DS204" s="3"/>
      <c r="DT204" s="3"/>
      <c r="DU204" s="3"/>
      <c r="DV204" s="3"/>
      <c r="DW204" s="3"/>
      <c r="DX204" s="3"/>
      <c r="DY204" s="3"/>
      <c r="DZ204" s="3"/>
      <c r="EA204" s="3"/>
      <c r="EB204" s="3"/>
      <c r="EC204" s="3"/>
      <c r="ED204" s="3"/>
      <c r="EE204" s="3"/>
      <c r="EF204" s="3"/>
      <c r="EG204" s="3"/>
      <c r="EH204" s="3"/>
      <c r="EI204" s="3"/>
      <c r="EJ204" s="3"/>
      <c r="EK204" s="3"/>
      <c r="EL204" s="3"/>
      <c r="EM204" s="3"/>
      <c r="EN204" s="3"/>
      <c r="EO204" s="3"/>
      <c r="EP204" s="3"/>
      <c r="EQ204" s="3"/>
      <c r="ER204" s="3"/>
      <c r="ES204" s="3"/>
      <c r="ET204" s="3"/>
      <c r="EU204" s="3"/>
      <c r="EV204" s="3"/>
      <c r="EW204" s="3"/>
      <c r="EX204" s="3"/>
      <c r="EY204" s="3"/>
      <c r="EZ204" s="3"/>
      <c r="FA204" s="3"/>
      <c r="FB204" s="3"/>
    </row>
    <row r="205" spans="1:158" s="45" customFormat="1" ht="29.25" hidden="1" customHeight="1" x14ac:dyDescent="0.25">
      <c r="A205" s="57" t="s">
        <v>136</v>
      </c>
      <c r="B205" s="9"/>
      <c r="C205" s="9">
        <v>25</v>
      </c>
      <c r="D205" s="9"/>
      <c r="E205" s="9"/>
      <c r="F205" s="9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  <c r="BD205" s="3"/>
      <c r="BE205" s="3"/>
      <c r="BF205" s="3"/>
      <c r="BG205" s="3"/>
      <c r="BH205" s="3"/>
      <c r="BI205" s="3"/>
      <c r="BJ205" s="3"/>
      <c r="BK205" s="3"/>
      <c r="BL205" s="3"/>
      <c r="BM205" s="3"/>
      <c r="BN205" s="3"/>
      <c r="BO205" s="3"/>
      <c r="BP205" s="3"/>
      <c r="BQ205" s="3"/>
      <c r="BR205" s="3"/>
      <c r="BS205" s="3"/>
      <c r="BT205" s="3"/>
      <c r="BU205" s="3"/>
      <c r="BV205" s="3"/>
      <c r="BW205" s="3"/>
      <c r="BX205" s="3"/>
      <c r="BY205" s="3"/>
      <c r="BZ205" s="3"/>
      <c r="CA205" s="3"/>
      <c r="CB205" s="3"/>
      <c r="CC205" s="3"/>
      <c r="CD205" s="3"/>
      <c r="CE205" s="3"/>
      <c r="CF205" s="3"/>
      <c r="CG205" s="3"/>
      <c r="CH205" s="3"/>
      <c r="CI205" s="3"/>
      <c r="CJ205" s="3"/>
      <c r="CK205" s="3"/>
      <c r="CL205" s="3"/>
      <c r="CM205" s="3"/>
      <c r="CN205" s="3"/>
      <c r="CO205" s="3"/>
      <c r="CP205" s="3"/>
      <c r="CQ205" s="3"/>
      <c r="CR205" s="3"/>
      <c r="CS205" s="3"/>
      <c r="CT205" s="3"/>
      <c r="CU205" s="3"/>
      <c r="CV205" s="3"/>
      <c r="CW205" s="3"/>
      <c r="CX205" s="3"/>
      <c r="CY205" s="3"/>
      <c r="CZ205" s="3"/>
      <c r="DA205" s="3"/>
      <c r="DB205" s="3"/>
      <c r="DC205" s="3"/>
      <c r="DD205" s="3"/>
      <c r="DE205" s="3"/>
      <c r="DF205" s="3"/>
      <c r="DG205" s="3"/>
      <c r="DH205" s="3"/>
      <c r="DI205" s="3"/>
      <c r="DJ205" s="3"/>
      <c r="DK205" s="3"/>
      <c r="DL205" s="3"/>
      <c r="DM205" s="3"/>
      <c r="DN205" s="3"/>
      <c r="DO205" s="3"/>
      <c r="DP205" s="3"/>
      <c r="DQ205" s="3"/>
      <c r="DR205" s="3"/>
      <c r="DS205" s="3"/>
      <c r="DT205" s="3"/>
      <c r="DU205" s="3"/>
      <c r="DV205" s="3"/>
      <c r="DW205" s="3"/>
      <c r="DX205" s="3"/>
      <c r="DY205" s="3"/>
      <c r="DZ205" s="3"/>
      <c r="EA205" s="3"/>
      <c r="EB205" s="3"/>
      <c r="EC205" s="3"/>
      <c r="ED205" s="3"/>
      <c r="EE205" s="3"/>
      <c r="EF205" s="3"/>
      <c r="EG205" s="3"/>
      <c r="EH205" s="3"/>
      <c r="EI205" s="3"/>
      <c r="EJ205" s="3"/>
      <c r="EK205" s="3"/>
      <c r="EL205" s="3"/>
      <c r="EM205" s="3"/>
      <c r="EN205" s="3"/>
      <c r="EO205" s="3"/>
      <c r="EP205" s="3"/>
      <c r="EQ205" s="3"/>
      <c r="ER205" s="3"/>
      <c r="ES205" s="3"/>
      <c r="ET205" s="3"/>
      <c r="EU205" s="3"/>
      <c r="EV205" s="3"/>
      <c r="EW205" s="3"/>
      <c r="EX205" s="3"/>
      <c r="EY205" s="3"/>
      <c r="EZ205" s="3"/>
      <c r="FA205" s="3"/>
      <c r="FB205" s="3"/>
    </row>
    <row r="206" spans="1:158" s="428" customFormat="1" hidden="1" x14ac:dyDescent="0.25">
      <c r="A206" s="57" t="s">
        <v>54</v>
      </c>
      <c r="B206" s="426"/>
      <c r="C206" s="426">
        <v>35</v>
      </c>
      <c r="D206" s="426"/>
      <c r="E206" s="426"/>
      <c r="F206" s="426"/>
      <c r="G206" s="427"/>
      <c r="H206" s="427"/>
      <c r="I206" s="427"/>
      <c r="J206" s="427"/>
      <c r="K206" s="427"/>
      <c r="L206" s="427"/>
      <c r="M206" s="427"/>
      <c r="N206" s="427"/>
      <c r="O206" s="427"/>
      <c r="P206" s="427"/>
      <c r="Q206" s="427"/>
      <c r="R206" s="427"/>
      <c r="S206" s="427"/>
      <c r="T206" s="427"/>
      <c r="U206" s="427"/>
      <c r="V206" s="427"/>
      <c r="W206" s="427"/>
      <c r="X206" s="427"/>
      <c r="Y206" s="427"/>
      <c r="Z206" s="427"/>
      <c r="AA206" s="427"/>
      <c r="AB206" s="427"/>
      <c r="AC206" s="427"/>
      <c r="AD206" s="427"/>
      <c r="AE206" s="427"/>
      <c r="AF206" s="427"/>
      <c r="AG206" s="427"/>
      <c r="AH206" s="427"/>
      <c r="AI206" s="427"/>
      <c r="AJ206" s="427"/>
      <c r="AK206" s="427"/>
      <c r="AL206" s="427"/>
      <c r="AM206" s="427"/>
      <c r="AN206" s="427"/>
      <c r="AO206" s="427"/>
      <c r="AP206" s="427"/>
      <c r="AQ206" s="427"/>
      <c r="AR206" s="427"/>
      <c r="AS206" s="427"/>
      <c r="AT206" s="427"/>
      <c r="AU206" s="427"/>
      <c r="AV206" s="427"/>
      <c r="AW206" s="427"/>
      <c r="AX206" s="427"/>
      <c r="AY206" s="427"/>
      <c r="AZ206" s="427"/>
      <c r="BA206" s="427"/>
      <c r="BB206" s="427"/>
      <c r="BC206" s="427"/>
      <c r="BD206" s="427"/>
      <c r="BE206" s="427"/>
      <c r="BF206" s="427"/>
      <c r="BG206" s="427"/>
      <c r="BH206" s="427"/>
      <c r="BI206" s="427"/>
      <c r="BJ206" s="427"/>
      <c r="BK206" s="427"/>
      <c r="BL206" s="427"/>
      <c r="BM206" s="427"/>
      <c r="BN206" s="427"/>
      <c r="BO206" s="427"/>
      <c r="BP206" s="427"/>
      <c r="BQ206" s="427"/>
      <c r="BR206" s="427"/>
      <c r="BS206" s="427"/>
      <c r="BT206" s="427"/>
      <c r="BU206" s="427"/>
      <c r="BV206" s="427"/>
      <c r="BW206" s="427"/>
      <c r="BX206" s="427"/>
      <c r="BY206" s="427"/>
      <c r="BZ206" s="427"/>
      <c r="CA206" s="427"/>
      <c r="CB206" s="427"/>
      <c r="CC206" s="427"/>
      <c r="CD206" s="427"/>
      <c r="CE206" s="427"/>
      <c r="CF206" s="427"/>
      <c r="CG206" s="427"/>
      <c r="CH206" s="427"/>
      <c r="CI206" s="427"/>
      <c r="CJ206" s="427"/>
      <c r="CK206" s="427"/>
      <c r="CL206" s="427"/>
      <c r="CM206" s="427"/>
      <c r="CN206" s="427"/>
      <c r="CO206" s="427"/>
      <c r="CP206" s="427"/>
      <c r="CQ206" s="427"/>
      <c r="CR206" s="427"/>
      <c r="CS206" s="427"/>
      <c r="CT206" s="427"/>
      <c r="CU206" s="427"/>
      <c r="CV206" s="427"/>
      <c r="CW206" s="427"/>
      <c r="CX206" s="427"/>
      <c r="CY206" s="427"/>
      <c r="CZ206" s="427"/>
      <c r="DA206" s="427"/>
      <c r="DB206" s="427"/>
      <c r="DC206" s="427"/>
      <c r="DD206" s="427"/>
      <c r="DE206" s="427"/>
      <c r="DF206" s="427"/>
      <c r="DG206" s="427"/>
      <c r="DH206" s="427"/>
      <c r="DI206" s="427"/>
      <c r="DJ206" s="427"/>
      <c r="DK206" s="427"/>
      <c r="DL206" s="427"/>
      <c r="DM206" s="427"/>
      <c r="DN206" s="427"/>
      <c r="DO206" s="427"/>
      <c r="DP206" s="427"/>
      <c r="DQ206" s="427"/>
      <c r="DR206" s="427"/>
      <c r="DS206" s="427"/>
      <c r="DT206" s="427"/>
      <c r="DU206" s="427"/>
      <c r="DV206" s="427"/>
      <c r="DW206" s="427"/>
      <c r="DX206" s="427"/>
      <c r="DY206" s="427"/>
      <c r="DZ206" s="427"/>
      <c r="EA206" s="427"/>
      <c r="EB206" s="427"/>
      <c r="EC206" s="427"/>
      <c r="ED206" s="427"/>
      <c r="EE206" s="427"/>
      <c r="EF206" s="427"/>
      <c r="EG206" s="427"/>
      <c r="EH206" s="427"/>
      <c r="EI206" s="427"/>
      <c r="EJ206" s="427"/>
      <c r="EK206" s="427"/>
      <c r="EL206" s="427"/>
      <c r="EM206" s="427"/>
      <c r="EN206" s="427"/>
      <c r="EO206" s="427"/>
      <c r="EP206" s="427"/>
      <c r="EQ206" s="427"/>
      <c r="ER206" s="427"/>
      <c r="ES206" s="427"/>
      <c r="ET206" s="427"/>
      <c r="EU206" s="427"/>
      <c r="EV206" s="427"/>
      <c r="EW206" s="427"/>
      <c r="EX206" s="427"/>
      <c r="EY206" s="427"/>
      <c r="EZ206" s="427"/>
      <c r="FA206" s="427"/>
      <c r="FB206" s="427"/>
    </row>
    <row r="207" spans="1:158" s="45" customFormat="1" ht="15" hidden="1" customHeight="1" thickBot="1" x14ac:dyDescent="0.3">
      <c r="A207" s="200" t="s">
        <v>152</v>
      </c>
      <c r="B207" s="9"/>
      <c r="C207" s="9">
        <v>250</v>
      </c>
      <c r="D207" s="9"/>
      <c r="E207" s="9"/>
      <c r="F207" s="9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</row>
    <row r="208" spans="1:158" s="45" customFormat="1" ht="15" hidden="1" customHeight="1" thickBot="1" x14ac:dyDescent="0.3">
      <c r="A208" s="93" t="s">
        <v>10</v>
      </c>
      <c r="B208" s="152"/>
      <c r="C208" s="152"/>
      <c r="D208" s="152"/>
      <c r="E208" s="152"/>
      <c r="F208" s="152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  <c r="BD208" s="3"/>
      <c r="BE208" s="3"/>
      <c r="BF208" s="3"/>
      <c r="BG208" s="3"/>
      <c r="BH208" s="3"/>
      <c r="BI208" s="3"/>
      <c r="BJ208" s="3"/>
      <c r="BK208" s="3"/>
      <c r="BL208" s="3"/>
      <c r="BM208" s="3"/>
      <c r="BN208" s="3"/>
      <c r="BO208" s="3"/>
      <c r="BP208" s="3"/>
      <c r="BQ208" s="3"/>
      <c r="BR208" s="3"/>
      <c r="BS208" s="3"/>
      <c r="BT208" s="3"/>
      <c r="BU208" s="3"/>
      <c r="BV208" s="3"/>
      <c r="BW208" s="3"/>
      <c r="BX208" s="3"/>
      <c r="BY208" s="3"/>
      <c r="BZ208" s="3"/>
      <c r="CA208" s="3"/>
      <c r="CB208" s="3"/>
      <c r="CC208" s="3"/>
      <c r="CD208" s="3"/>
      <c r="CE208" s="3"/>
      <c r="CF208" s="3"/>
      <c r="CG208" s="3"/>
      <c r="CH208" s="3"/>
      <c r="CI208" s="3"/>
      <c r="CJ208" s="3"/>
      <c r="CK208" s="3"/>
      <c r="CL208" s="3"/>
      <c r="CM208" s="3"/>
      <c r="CN208" s="3"/>
      <c r="CO208" s="3"/>
      <c r="CP208" s="3"/>
      <c r="CQ208" s="3"/>
      <c r="CR208" s="3"/>
      <c r="CS208" s="3"/>
      <c r="CT208" s="3"/>
      <c r="CU208" s="3"/>
      <c r="CV208" s="3"/>
      <c r="CW208" s="3"/>
      <c r="CX208" s="3"/>
      <c r="CY208" s="3"/>
      <c r="CZ208" s="3"/>
      <c r="DA208" s="3"/>
      <c r="DB208" s="3"/>
      <c r="DC208" s="3"/>
      <c r="DD208" s="3"/>
      <c r="DE208" s="3"/>
      <c r="DF208" s="3"/>
      <c r="DG208" s="3"/>
      <c r="DH208" s="3"/>
      <c r="DI208" s="3"/>
      <c r="DJ208" s="3"/>
      <c r="DK208" s="3"/>
      <c r="DL208" s="3"/>
      <c r="DM208" s="3"/>
      <c r="DN208" s="3"/>
      <c r="DO208" s="3"/>
      <c r="DP208" s="3"/>
      <c r="DQ208" s="3"/>
      <c r="DR208" s="3"/>
      <c r="DS208" s="3"/>
      <c r="DT208" s="3"/>
      <c r="DU208" s="3"/>
      <c r="DV208" s="3"/>
      <c r="DW208" s="3"/>
      <c r="DX208" s="3"/>
      <c r="DY208" s="3"/>
      <c r="DZ208" s="3"/>
      <c r="EA208" s="3"/>
      <c r="EB208" s="3"/>
      <c r="EC208" s="3"/>
      <c r="ED208" s="3"/>
      <c r="EE208" s="3"/>
      <c r="EF208" s="3"/>
      <c r="EG208" s="3"/>
      <c r="EH208" s="3"/>
      <c r="EI208" s="3"/>
      <c r="EJ208" s="3"/>
      <c r="EK208" s="3"/>
      <c r="EL208" s="3"/>
      <c r="EM208" s="3"/>
      <c r="EN208" s="3"/>
      <c r="EO208" s="3"/>
      <c r="EP208" s="3"/>
      <c r="EQ208" s="3"/>
      <c r="ER208" s="3"/>
      <c r="ES208" s="3"/>
      <c r="ET208" s="3"/>
      <c r="EU208" s="3"/>
      <c r="EV208" s="3"/>
      <c r="EW208" s="3"/>
      <c r="EX208" s="3"/>
      <c r="EY208" s="3"/>
      <c r="EZ208" s="3"/>
      <c r="FA208" s="3"/>
      <c r="FB208" s="3"/>
    </row>
    <row r="209" spans="1:158" s="45" customFormat="1" ht="15" hidden="1" customHeight="1" x14ac:dyDescent="0.25">
      <c r="A209" s="31" t="s">
        <v>287</v>
      </c>
      <c r="B209" s="9"/>
      <c r="C209" s="9"/>
      <c r="D209" s="9"/>
      <c r="E209" s="9"/>
      <c r="F209" s="9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  <c r="BD209" s="3"/>
      <c r="BE209" s="3"/>
      <c r="BF209" s="3"/>
      <c r="BG209" s="3"/>
      <c r="BH209" s="3"/>
      <c r="BI209" s="3"/>
      <c r="BJ209" s="3"/>
      <c r="BK209" s="3"/>
      <c r="BL209" s="3"/>
      <c r="BM209" s="3"/>
      <c r="BN209" s="3"/>
      <c r="BO209" s="3"/>
      <c r="BP209" s="3"/>
      <c r="BQ209" s="3"/>
      <c r="BR209" s="3"/>
      <c r="BS209" s="3"/>
      <c r="BT209" s="3"/>
      <c r="BU209" s="3"/>
      <c r="BV209" s="3"/>
      <c r="BW209" s="3"/>
      <c r="BX209" s="3"/>
      <c r="BY209" s="3"/>
      <c r="BZ209" s="3"/>
      <c r="CA209" s="3"/>
      <c r="CB209" s="3"/>
      <c r="CC209" s="3"/>
      <c r="CD209" s="3"/>
      <c r="CE209" s="3"/>
      <c r="CF209" s="3"/>
      <c r="CG209" s="3"/>
      <c r="CH209" s="3"/>
      <c r="CI209" s="3"/>
      <c r="CJ209" s="3"/>
      <c r="CK209" s="3"/>
      <c r="CL209" s="3"/>
      <c r="CM209" s="3"/>
      <c r="CN209" s="3"/>
      <c r="CO209" s="3"/>
      <c r="CP209" s="3"/>
      <c r="CQ209" s="3"/>
      <c r="CR209" s="3"/>
      <c r="CS209" s="3"/>
      <c r="CT209" s="3"/>
      <c r="CU209" s="3"/>
      <c r="CV209" s="3"/>
      <c r="CW209" s="3"/>
      <c r="CX209" s="3"/>
      <c r="CY209" s="3"/>
      <c r="CZ209" s="3"/>
      <c r="DA209" s="3"/>
      <c r="DB209" s="3"/>
      <c r="DC209" s="3"/>
      <c r="DD209" s="3"/>
      <c r="DE209" s="3"/>
      <c r="DF209" s="3"/>
      <c r="DG209" s="3"/>
      <c r="DH209" s="3"/>
      <c r="DI209" s="3"/>
      <c r="DJ209" s="3"/>
      <c r="DK209" s="3"/>
      <c r="DL209" s="3"/>
      <c r="DM209" s="3"/>
      <c r="DN209" s="3"/>
      <c r="DO209" s="3"/>
      <c r="DP209" s="3"/>
      <c r="DQ209" s="3"/>
      <c r="DR209" s="3"/>
      <c r="DS209" s="3"/>
      <c r="DT209" s="3"/>
      <c r="DU209" s="3"/>
      <c r="DV209" s="3"/>
      <c r="DW209" s="3"/>
      <c r="DX209" s="3"/>
      <c r="DY209" s="3"/>
      <c r="DZ209" s="3"/>
      <c r="EA209" s="3"/>
      <c r="EB209" s="3"/>
      <c r="EC209" s="3"/>
      <c r="ED209" s="3"/>
      <c r="EE209" s="3"/>
      <c r="EF209" s="3"/>
      <c r="EG209" s="3"/>
      <c r="EH209" s="3"/>
      <c r="EI209" s="3"/>
      <c r="EJ209" s="3"/>
      <c r="EK209" s="3"/>
      <c r="EL209" s="3"/>
      <c r="EM209" s="3"/>
      <c r="EN209" s="3"/>
      <c r="EO209" s="3"/>
      <c r="EP209" s="3"/>
      <c r="EQ209" s="3"/>
      <c r="ER209" s="3"/>
      <c r="ES209" s="3"/>
      <c r="ET209" s="3"/>
      <c r="EU209" s="3"/>
      <c r="EV209" s="3"/>
      <c r="EW209" s="3"/>
      <c r="EX209" s="3"/>
      <c r="EY209" s="3"/>
      <c r="EZ209" s="3"/>
      <c r="FA209" s="3"/>
      <c r="FB209" s="3"/>
    </row>
    <row r="210" spans="1:158" s="45" customFormat="1" ht="15" hidden="1" customHeight="1" x14ac:dyDescent="0.25">
      <c r="A210" s="222" t="s">
        <v>144</v>
      </c>
      <c r="B210" s="9"/>
      <c r="C210" s="9"/>
      <c r="D210" s="9"/>
      <c r="E210" s="9"/>
      <c r="F210" s="9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  <c r="BD210" s="3"/>
      <c r="BE210" s="3"/>
      <c r="BF210" s="3"/>
      <c r="BG210" s="3"/>
      <c r="BH210" s="3"/>
      <c r="BI210" s="3"/>
      <c r="BJ210" s="3"/>
      <c r="BK210" s="3"/>
      <c r="BL210" s="3"/>
      <c r="BM210" s="3"/>
      <c r="BN210" s="3"/>
      <c r="BO210" s="3"/>
      <c r="BP210" s="3"/>
      <c r="BQ210" s="3"/>
      <c r="BR210" s="3"/>
      <c r="BS210" s="3"/>
      <c r="BT210" s="3"/>
      <c r="BU210" s="3"/>
      <c r="BV210" s="3"/>
      <c r="BW210" s="3"/>
      <c r="BX210" s="3"/>
      <c r="BY210" s="3"/>
      <c r="BZ210" s="3"/>
      <c r="CA210" s="3"/>
      <c r="CB210" s="3"/>
      <c r="CC210" s="3"/>
      <c r="CD210" s="3"/>
      <c r="CE210" s="3"/>
      <c r="CF210" s="3"/>
      <c r="CG210" s="3"/>
      <c r="CH210" s="3"/>
      <c r="CI210" s="3"/>
      <c r="CJ210" s="3"/>
      <c r="CK210" s="3"/>
      <c r="CL210" s="3"/>
      <c r="CM210" s="3"/>
      <c r="CN210" s="3"/>
      <c r="CO210" s="3"/>
      <c r="CP210" s="3"/>
      <c r="CQ210" s="3"/>
      <c r="CR210" s="3"/>
      <c r="CS210" s="3"/>
      <c r="CT210" s="3"/>
      <c r="CU210" s="3"/>
      <c r="CV210" s="3"/>
      <c r="CW210" s="3"/>
      <c r="CX210" s="3"/>
      <c r="CY210" s="3"/>
      <c r="CZ210" s="3"/>
      <c r="DA210" s="3"/>
      <c r="DB210" s="3"/>
      <c r="DC210" s="3"/>
      <c r="DD210" s="3"/>
      <c r="DE210" s="3"/>
      <c r="DF210" s="3"/>
      <c r="DG210" s="3"/>
      <c r="DH210" s="3"/>
      <c r="DI210" s="3"/>
      <c r="DJ210" s="3"/>
      <c r="DK210" s="3"/>
      <c r="DL210" s="3"/>
      <c r="DM210" s="3"/>
      <c r="DN210" s="3"/>
      <c r="DO210" s="3"/>
      <c r="DP210" s="3"/>
      <c r="DQ210" s="3"/>
      <c r="DR210" s="3"/>
      <c r="DS210" s="3"/>
      <c r="DT210" s="3"/>
      <c r="DU210" s="3"/>
      <c r="DV210" s="3"/>
      <c r="DW210" s="3"/>
      <c r="DX210" s="3"/>
      <c r="DY210" s="3"/>
      <c r="DZ210" s="3"/>
      <c r="EA210" s="3"/>
      <c r="EB210" s="3"/>
      <c r="EC210" s="3"/>
      <c r="ED210" s="3"/>
      <c r="EE210" s="3"/>
      <c r="EF210" s="3"/>
      <c r="EG210" s="3"/>
      <c r="EH210" s="3"/>
      <c r="EI210" s="3"/>
      <c r="EJ210" s="3"/>
      <c r="EK210" s="3"/>
      <c r="EL210" s="3"/>
      <c r="EM210" s="3"/>
      <c r="EN210" s="3"/>
      <c r="EO210" s="3"/>
      <c r="EP210" s="3"/>
      <c r="EQ210" s="3"/>
      <c r="ER210" s="3"/>
      <c r="ES210" s="3"/>
      <c r="ET210" s="3"/>
      <c r="EU210" s="3"/>
      <c r="EV210" s="3"/>
      <c r="EW210" s="3"/>
      <c r="EX210" s="3"/>
      <c r="EY210" s="3"/>
      <c r="EZ210" s="3"/>
      <c r="FA210" s="3"/>
      <c r="FB210" s="3"/>
    </row>
    <row r="211" spans="1:158" s="45" customFormat="1" ht="15" hidden="1" customHeight="1" x14ac:dyDescent="0.25">
      <c r="A211" s="201" t="s">
        <v>114</v>
      </c>
      <c r="B211" s="9"/>
      <c r="C211" s="9"/>
      <c r="D211" s="9"/>
      <c r="E211" s="9"/>
      <c r="F211" s="9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  <c r="BD211" s="3"/>
      <c r="BE211" s="3"/>
      <c r="BF211" s="3"/>
      <c r="BG211" s="3"/>
      <c r="BH211" s="3"/>
      <c r="BI211" s="3"/>
      <c r="BJ211" s="3"/>
      <c r="BK211" s="3"/>
      <c r="BL211" s="3"/>
      <c r="BM211" s="3"/>
      <c r="BN211" s="3"/>
      <c r="BO211" s="3"/>
      <c r="BP211" s="3"/>
      <c r="BQ211" s="3"/>
      <c r="BR211" s="3"/>
      <c r="BS211" s="3"/>
      <c r="BT211" s="3"/>
      <c r="BU211" s="3"/>
      <c r="BV211" s="3"/>
      <c r="BW211" s="3"/>
      <c r="BX211" s="3"/>
      <c r="BY211" s="3"/>
      <c r="BZ211" s="3"/>
      <c r="CA211" s="3"/>
      <c r="CB211" s="3"/>
      <c r="CC211" s="3"/>
      <c r="CD211" s="3"/>
      <c r="CE211" s="3"/>
      <c r="CF211" s="3"/>
      <c r="CG211" s="3"/>
      <c r="CH211" s="3"/>
      <c r="CI211" s="3"/>
      <c r="CJ211" s="3"/>
      <c r="CK211" s="3"/>
      <c r="CL211" s="3"/>
      <c r="CM211" s="3"/>
      <c r="CN211" s="3"/>
      <c r="CO211" s="3"/>
      <c r="CP211" s="3"/>
      <c r="CQ211" s="3"/>
      <c r="CR211" s="3"/>
      <c r="CS211" s="3"/>
      <c r="CT211" s="3"/>
      <c r="CU211" s="3"/>
      <c r="CV211" s="3"/>
      <c r="CW211" s="3"/>
      <c r="CX211" s="3"/>
      <c r="CY211" s="3"/>
      <c r="CZ211" s="3"/>
      <c r="DA211" s="3"/>
      <c r="DB211" s="3"/>
      <c r="DC211" s="3"/>
      <c r="DD211" s="3"/>
      <c r="DE211" s="3"/>
      <c r="DF211" s="3"/>
      <c r="DG211" s="3"/>
      <c r="DH211" s="3"/>
      <c r="DI211" s="3"/>
      <c r="DJ211" s="3"/>
      <c r="DK211" s="3"/>
      <c r="DL211" s="3"/>
      <c r="DM211" s="3"/>
      <c r="DN211" s="3"/>
      <c r="DO211" s="3"/>
      <c r="DP211" s="3"/>
      <c r="DQ211" s="3"/>
      <c r="DR211" s="3"/>
      <c r="DS211" s="3"/>
      <c r="DT211" s="3"/>
      <c r="DU211" s="3"/>
      <c r="DV211" s="3"/>
      <c r="DW211" s="3"/>
      <c r="DX211" s="3"/>
      <c r="DY211" s="3"/>
      <c r="DZ211" s="3"/>
      <c r="EA211" s="3"/>
      <c r="EB211" s="3"/>
      <c r="EC211" s="3"/>
      <c r="ED211" s="3"/>
      <c r="EE211" s="3"/>
      <c r="EF211" s="3"/>
      <c r="EG211" s="3"/>
      <c r="EH211" s="3"/>
      <c r="EI211" s="3"/>
      <c r="EJ211" s="3"/>
      <c r="EK211" s="3"/>
      <c r="EL211" s="3"/>
      <c r="EM211" s="3"/>
      <c r="EN211" s="3"/>
      <c r="EO211" s="3"/>
      <c r="EP211" s="3"/>
      <c r="EQ211" s="3"/>
      <c r="ER211" s="3"/>
      <c r="ES211" s="3"/>
      <c r="ET211" s="3"/>
      <c r="EU211" s="3"/>
      <c r="EV211" s="3"/>
      <c r="EW211" s="3"/>
      <c r="EX211" s="3"/>
      <c r="EY211" s="3"/>
      <c r="EZ211" s="3"/>
      <c r="FA211" s="3"/>
      <c r="FB211" s="3"/>
    </row>
    <row r="212" spans="1:158" s="45" customFormat="1" ht="15" hidden="1" customHeight="1" x14ac:dyDescent="0.25">
      <c r="A212" s="200" t="s">
        <v>64</v>
      </c>
      <c r="B212" s="9"/>
      <c r="C212" s="9">
        <v>10</v>
      </c>
      <c r="D212" s="9"/>
      <c r="E212" s="9"/>
      <c r="F212" s="9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  <c r="BD212" s="3"/>
      <c r="BE212" s="3"/>
      <c r="BF212" s="3"/>
      <c r="BG212" s="3"/>
      <c r="BH212" s="3"/>
      <c r="BI212" s="3"/>
      <c r="BJ212" s="3"/>
      <c r="BK212" s="3"/>
      <c r="BL212" s="3"/>
      <c r="BM212" s="3"/>
      <c r="BN212" s="3"/>
      <c r="BO212" s="3"/>
      <c r="BP212" s="3"/>
      <c r="BQ212" s="3"/>
      <c r="BR212" s="3"/>
      <c r="BS212" s="3"/>
      <c r="BT212" s="3"/>
      <c r="BU212" s="3"/>
      <c r="BV212" s="3"/>
      <c r="BW212" s="3"/>
      <c r="BX212" s="3"/>
      <c r="BY212" s="3"/>
      <c r="BZ212" s="3"/>
      <c r="CA212" s="3"/>
      <c r="CB212" s="3"/>
      <c r="CC212" s="3"/>
      <c r="CD212" s="3"/>
      <c r="CE212" s="3"/>
      <c r="CF212" s="3"/>
      <c r="CG212" s="3"/>
      <c r="CH212" s="3"/>
      <c r="CI212" s="3"/>
      <c r="CJ212" s="3"/>
      <c r="CK212" s="3"/>
      <c r="CL212" s="3"/>
      <c r="CM212" s="3"/>
      <c r="CN212" s="3"/>
      <c r="CO212" s="3"/>
      <c r="CP212" s="3"/>
      <c r="CQ212" s="3"/>
      <c r="CR212" s="3"/>
      <c r="CS212" s="3"/>
      <c r="CT212" s="3"/>
      <c r="CU212" s="3"/>
      <c r="CV212" s="3"/>
      <c r="CW212" s="3"/>
      <c r="CX212" s="3"/>
      <c r="CY212" s="3"/>
      <c r="CZ212" s="3"/>
      <c r="DA212" s="3"/>
      <c r="DB212" s="3"/>
      <c r="DC212" s="3"/>
      <c r="DD212" s="3"/>
      <c r="DE212" s="3"/>
      <c r="DF212" s="3"/>
      <c r="DG212" s="3"/>
      <c r="DH212" s="3"/>
      <c r="DI212" s="3"/>
      <c r="DJ212" s="3"/>
      <c r="DK212" s="3"/>
      <c r="DL212" s="3"/>
      <c r="DM212" s="3"/>
      <c r="DN212" s="3"/>
      <c r="DO212" s="3"/>
      <c r="DP212" s="3"/>
      <c r="DQ212" s="3"/>
      <c r="DR212" s="3"/>
      <c r="DS212" s="3"/>
      <c r="DT212" s="3"/>
      <c r="DU212" s="3"/>
      <c r="DV212" s="3"/>
      <c r="DW212" s="3"/>
      <c r="DX212" s="3"/>
      <c r="DY212" s="3"/>
      <c r="DZ212" s="3"/>
      <c r="EA212" s="3"/>
      <c r="EB212" s="3"/>
      <c r="EC212" s="3"/>
      <c r="ED212" s="3"/>
      <c r="EE212" s="3"/>
      <c r="EF212" s="3"/>
      <c r="EG212" s="3"/>
      <c r="EH212" s="3"/>
      <c r="EI212" s="3"/>
      <c r="EJ212" s="3"/>
      <c r="EK212" s="3"/>
      <c r="EL212" s="3"/>
      <c r="EM212" s="3"/>
      <c r="EN212" s="3"/>
      <c r="EO212" s="3"/>
      <c r="EP212" s="3"/>
      <c r="EQ212" s="3"/>
      <c r="ER212" s="3"/>
      <c r="ES212" s="3"/>
      <c r="ET212" s="3"/>
      <c r="EU212" s="3"/>
      <c r="EV212" s="3"/>
      <c r="EW212" s="3"/>
      <c r="EX212" s="3"/>
      <c r="EY212" s="3"/>
      <c r="EZ212" s="3"/>
      <c r="FA212" s="3"/>
      <c r="FB212" s="3"/>
    </row>
    <row r="213" spans="1:158" s="45" customFormat="1" ht="29.25" hidden="1" customHeight="1" x14ac:dyDescent="0.25">
      <c r="A213" s="57" t="s">
        <v>136</v>
      </c>
      <c r="B213" s="9"/>
      <c r="C213" s="9">
        <v>16</v>
      </c>
      <c r="D213" s="9"/>
      <c r="E213" s="9"/>
      <c r="F213" s="9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  <c r="BD213" s="3"/>
      <c r="BE213" s="3"/>
      <c r="BF213" s="3"/>
      <c r="BG213" s="3"/>
      <c r="BH213" s="3"/>
      <c r="BI213" s="3"/>
      <c r="BJ213" s="3"/>
      <c r="BK213" s="3"/>
      <c r="BL213" s="3"/>
      <c r="BM213" s="3"/>
      <c r="BN213" s="3"/>
      <c r="BO213" s="3"/>
      <c r="BP213" s="3"/>
      <c r="BQ213" s="3"/>
      <c r="BR213" s="3"/>
      <c r="BS213" s="3"/>
      <c r="BT213" s="3"/>
      <c r="BU213" s="3"/>
      <c r="BV213" s="3"/>
      <c r="BW213" s="3"/>
      <c r="BX213" s="3"/>
      <c r="BY213" s="3"/>
      <c r="BZ213" s="3"/>
      <c r="CA213" s="3"/>
      <c r="CB213" s="3"/>
      <c r="CC213" s="3"/>
      <c r="CD213" s="3"/>
      <c r="CE213" s="3"/>
      <c r="CF213" s="3"/>
      <c r="CG213" s="3"/>
      <c r="CH213" s="3"/>
      <c r="CI213" s="3"/>
      <c r="CJ213" s="3"/>
      <c r="CK213" s="3"/>
      <c r="CL213" s="3"/>
      <c r="CM213" s="3"/>
      <c r="CN213" s="3"/>
      <c r="CO213" s="3"/>
      <c r="CP213" s="3"/>
      <c r="CQ213" s="3"/>
      <c r="CR213" s="3"/>
      <c r="CS213" s="3"/>
      <c r="CT213" s="3"/>
      <c r="CU213" s="3"/>
      <c r="CV213" s="3"/>
      <c r="CW213" s="3"/>
      <c r="CX213" s="3"/>
      <c r="CY213" s="3"/>
      <c r="CZ213" s="3"/>
      <c r="DA213" s="3"/>
      <c r="DB213" s="3"/>
      <c r="DC213" s="3"/>
      <c r="DD213" s="3"/>
      <c r="DE213" s="3"/>
      <c r="DF213" s="3"/>
      <c r="DG213" s="3"/>
      <c r="DH213" s="3"/>
      <c r="DI213" s="3"/>
      <c r="DJ213" s="3"/>
      <c r="DK213" s="3"/>
      <c r="DL213" s="3"/>
      <c r="DM213" s="3"/>
      <c r="DN213" s="3"/>
      <c r="DO213" s="3"/>
      <c r="DP213" s="3"/>
      <c r="DQ213" s="3"/>
      <c r="DR213" s="3"/>
      <c r="DS213" s="3"/>
      <c r="DT213" s="3"/>
      <c r="DU213" s="3"/>
      <c r="DV213" s="3"/>
      <c r="DW213" s="3"/>
      <c r="DX213" s="3"/>
      <c r="DY213" s="3"/>
      <c r="DZ213" s="3"/>
      <c r="EA213" s="3"/>
      <c r="EB213" s="3"/>
      <c r="EC213" s="3"/>
      <c r="ED213" s="3"/>
      <c r="EE213" s="3"/>
      <c r="EF213" s="3"/>
      <c r="EG213" s="3"/>
      <c r="EH213" s="3"/>
      <c r="EI213" s="3"/>
      <c r="EJ213" s="3"/>
      <c r="EK213" s="3"/>
      <c r="EL213" s="3"/>
      <c r="EM213" s="3"/>
      <c r="EN213" s="3"/>
      <c r="EO213" s="3"/>
      <c r="EP213" s="3"/>
      <c r="EQ213" s="3"/>
      <c r="ER213" s="3"/>
      <c r="ES213" s="3"/>
      <c r="ET213" s="3"/>
      <c r="EU213" s="3"/>
      <c r="EV213" s="3"/>
      <c r="EW213" s="3"/>
      <c r="EX213" s="3"/>
      <c r="EY213" s="3"/>
      <c r="EZ213" s="3"/>
      <c r="FA213" s="3"/>
      <c r="FB213" s="3"/>
    </row>
    <row r="214" spans="1:158" s="45" customFormat="1" hidden="1" x14ac:dyDescent="0.25">
      <c r="A214" s="429" t="s">
        <v>54</v>
      </c>
      <c r="B214" s="9"/>
      <c r="C214" s="9">
        <v>35</v>
      </c>
      <c r="D214" s="9"/>
      <c r="E214" s="9"/>
      <c r="F214" s="9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  <c r="BD214" s="3"/>
      <c r="BE214" s="3"/>
      <c r="BF214" s="3"/>
      <c r="BG214" s="3"/>
      <c r="BH214" s="3"/>
      <c r="BI214" s="3"/>
      <c r="BJ214" s="3"/>
      <c r="BK214" s="3"/>
      <c r="BL214" s="3"/>
      <c r="BM214" s="3"/>
      <c r="BN214" s="3"/>
      <c r="BO214" s="3"/>
      <c r="BP214" s="3"/>
      <c r="BQ214" s="3"/>
      <c r="BR214" s="3"/>
      <c r="BS214" s="3"/>
      <c r="BT214" s="3"/>
      <c r="BU214" s="3"/>
      <c r="BV214" s="3"/>
      <c r="BW214" s="3"/>
      <c r="BX214" s="3"/>
      <c r="BY214" s="3"/>
      <c r="BZ214" s="3"/>
      <c r="CA214" s="3"/>
      <c r="CB214" s="3"/>
      <c r="CC214" s="3"/>
      <c r="CD214" s="3"/>
      <c r="CE214" s="3"/>
      <c r="CF214" s="3"/>
      <c r="CG214" s="3"/>
      <c r="CH214" s="3"/>
      <c r="CI214" s="3"/>
      <c r="CJ214" s="3"/>
      <c r="CK214" s="3"/>
      <c r="CL214" s="3"/>
      <c r="CM214" s="3"/>
      <c r="CN214" s="3"/>
      <c r="CO214" s="3"/>
      <c r="CP214" s="3"/>
      <c r="CQ214" s="3"/>
      <c r="CR214" s="3"/>
      <c r="CS214" s="3"/>
      <c r="CT214" s="3"/>
      <c r="CU214" s="3"/>
      <c r="CV214" s="3"/>
      <c r="CW214" s="3"/>
      <c r="CX214" s="3"/>
      <c r="CY214" s="3"/>
      <c r="CZ214" s="3"/>
      <c r="DA214" s="3"/>
      <c r="DB214" s="3"/>
      <c r="DC214" s="3"/>
      <c r="DD214" s="3"/>
      <c r="DE214" s="3"/>
      <c r="DF214" s="3"/>
      <c r="DG214" s="3"/>
      <c r="DH214" s="3"/>
      <c r="DI214" s="3"/>
      <c r="DJ214" s="3"/>
      <c r="DK214" s="3"/>
      <c r="DL214" s="3"/>
      <c r="DM214" s="3"/>
      <c r="DN214" s="3"/>
      <c r="DO214" s="3"/>
      <c r="DP214" s="3"/>
      <c r="DQ214" s="3"/>
      <c r="DR214" s="3"/>
      <c r="DS214" s="3"/>
      <c r="DT214" s="3"/>
      <c r="DU214" s="3"/>
      <c r="DV214" s="3"/>
      <c r="DW214" s="3"/>
      <c r="DX214" s="3"/>
      <c r="DY214" s="3"/>
      <c r="DZ214" s="3"/>
      <c r="EA214" s="3"/>
      <c r="EB214" s="3"/>
      <c r="EC214" s="3"/>
      <c r="ED214" s="3"/>
      <c r="EE214" s="3"/>
      <c r="EF214" s="3"/>
      <c r="EG214" s="3"/>
      <c r="EH214" s="3"/>
      <c r="EI214" s="3"/>
      <c r="EJ214" s="3"/>
      <c r="EK214" s="3"/>
      <c r="EL214" s="3"/>
      <c r="EM214" s="3"/>
      <c r="EN214" s="3"/>
      <c r="EO214" s="3"/>
      <c r="EP214" s="3"/>
      <c r="EQ214" s="3"/>
      <c r="ER214" s="3"/>
      <c r="ES214" s="3"/>
      <c r="ET214" s="3"/>
      <c r="EU214" s="3"/>
      <c r="EV214" s="3"/>
      <c r="EW214" s="3"/>
      <c r="EX214" s="3"/>
      <c r="EY214" s="3"/>
      <c r="EZ214" s="3"/>
      <c r="FA214" s="3"/>
      <c r="FB214" s="3"/>
    </row>
    <row r="215" spans="1:158" s="45" customFormat="1" ht="15" hidden="1" customHeight="1" thickBot="1" x14ac:dyDescent="0.3">
      <c r="A215" s="217" t="s">
        <v>152</v>
      </c>
      <c r="B215" s="9"/>
      <c r="C215" s="9">
        <v>500</v>
      </c>
      <c r="D215" s="9"/>
      <c r="E215" s="9"/>
      <c r="F215" s="9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  <c r="BD215" s="3"/>
      <c r="BE215" s="3"/>
      <c r="BF215" s="3"/>
      <c r="BG215" s="3"/>
      <c r="BH215" s="3"/>
      <c r="BI215" s="3"/>
      <c r="BJ215" s="3"/>
      <c r="BK215" s="3"/>
      <c r="BL215" s="3"/>
      <c r="BM215" s="3"/>
      <c r="BN215" s="3"/>
      <c r="BO215" s="3"/>
      <c r="BP215" s="3"/>
      <c r="BQ215" s="3"/>
      <c r="BR215" s="3"/>
      <c r="BS215" s="3"/>
      <c r="BT215" s="3"/>
      <c r="BU215" s="3"/>
      <c r="BV215" s="3"/>
      <c r="BW215" s="3"/>
      <c r="BX215" s="3"/>
      <c r="BY215" s="3"/>
      <c r="BZ215" s="3"/>
      <c r="CA215" s="3"/>
      <c r="CB215" s="3"/>
      <c r="CC215" s="3"/>
      <c r="CD215" s="3"/>
      <c r="CE215" s="3"/>
      <c r="CF215" s="3"/>
      <c r="CG215" s="3"/>
      <c r="CH215" s="3"/>
      <c r="CI215" s="3"/>
      <c r="CJ215" s="3"/>
      <c r="CK215" s="3"/>
      <c r="CL215" s="3"/>
      <c r="CM215" s="3"/>
      <c r="CN215" s="3"/>
      <c r="CO215" s="3"/>
      <c r="CP215" s="3"/>
      <c r="CQ215" s="3"/>
      <c r="CR215" s="3"/>
      <c r="CS215" s="3"/>
      <c r="CT215" s="3"/>
      <c r="CU215" s="3"/>
      <c r="CV215" s="3"/>
      <c r="CW215" s="3"/>
      <c r="CX215" s="3"/>
      <c r="CY215" s="3"/>
      <c r="CZ215" s="3"/>
      <c r="DA215" s="3"/>
      <c r="DB215" s="3"/>
      <c r="DC215" s="3"/>
      <c r="DD215" s="3"/>
      <c r="DE215" s="3"/>
      <c r="DF215" s="3"/>
      <c r="DG215" s="3"/>
      <c r="DH215" s="3"/>
      <c r="DI215" s="3"/>
      <c r="DJ215" s="3"/>
      <c r="DK215" s="3"/>
      <c r="DL215" s="3"/>
      <c r="DM215" s="3"/>
      <c r="DN215" s="3"/>
      <c r="DO215" s="3"/>
      <c r="DP215" s="3"/>
      <c r="DQ215" s="3"/>
      <c r="DR215" s="3"/>
      <c r="DS215" s="3"/>
      <c r="DT215" s="3"/>
      <c r="DU215" s="3"/>
      <c r="DV215" s="3"/>
      <c r="DW215" s="3"/>
      <c r="DX215" s="3"/>
      <c r="DY215" s="3"/>
      <c r="DZ215" s="3"/>
      <c r="EA215" s="3"/>
      <c r="EB215" s="3"/>
      <c r="EC215" s="3"/>
      <c r="ED215" s="3"/>
      <c r="EE215" s="3"/>
      <c r="EF215" s="3"/>
      <c r="EG215" s="3"/>
      <c r="EH215" s="3"/>
      <c r="EI215" s="3"/>
      <c r="EJ215" s="3"/>
      <c r="EK215" s="3"/>
      <c r="EL215" s="3"/>
      <c r="EM215" s="3"/>
      <c r="EN215" s="3"/>
      <c r="EO215" s="3"/>
      <c r="EP215" s="3"/>
      <c r="EQ215" s="3"/>
      <c r="ER215" s="3"/>
      <c r="ES215" s="3"/>
      <c r="ET215" s="3"/>
      <c r="EU215" s="3"/>
      <c r="EV215" s="3"/>
      <c r="EW215" s="3"/>
      <c r="EX215" s="3"/>
      <c r="EY215" s="3"/>
      <c r="EZ215" s="3"/>
      <c r="FA215" s="3"/>
      <c r="FB215" s="3"/>
    </row>
    <row r="216" spans="1:158" s="45" customFormat="1" ht="15" hidden="1" customHeight="1" thickBot="1" x14ac:dyDescent="0.3">
      <c r="A216" s="93" t="s">
        <v>10</v>
      </c>
      <c r="B216" s="152"/>
      <c r="C216" s="152"/>
      <c r="D216" s="152"/>
      <c r="E216" s="152"/>
      <c r="F216" s="152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  <c r="BD216" s="3"/>
      <c r="BE216" s="3"/>
      <c r="BF216" s="3"/>
      <c r="BG216" s="3"/>
      <c r="BH216" s="3"/>
      <c r="BI216" s="3"/>
      <c r="BJ216" s="3"/>
      <c r="BK216" s="3"/>
      <c r="BL216" s="3"/>
      <c r="BM216" s="3"/>
      <c r="BN216" s="3"/>
      <c r="BO216" s="3"/>
      <c r="BP216" s="3"/>
      <c r="BQ216" s="3"/>
      <c r="BR216" s="3"/>
      <c r="BS216" s="3"/>
      <c r="BT216" s="3"/>
      <c r="BU216" s="3"/>
      <c r="BV216" s="3"/>
      <c r="BW216" s="3"/>
      <c r="BX216" s="3"/>
      <c r="BY216" s="3"/>
      <c r="BZ216" s="3"/>
      <c r="CA216" s="3"/>
      <c r="CB216" s="3"/>
      <c r="CC216" s="3"/>
      <c r="CD216" s="3"/>
      <c r="CE216" s="3"/>
      <c r="CF216" s="3"/>
      <c r="CG216" s="3"/>
      <c r="CH216" s="3"/>
      <c r="CI216" s="3"/>
      <c r="CJ216" s="3"/>
      <c r="CK216" s="3"/>
      <c r="CL216" s="3"/>
      <c r="CM216" s="3"/>
      <c r="CN216" s="3"/>
      <c r="CO216" s="3"/>
      <c r="CP216" s="3"/>
      <c r="CQ216" s="3"/>
      <c r="CR216" s="3"/>
      <c r="CS216" s="3"/>
      <c r="CT216" s="3"/>
      <c r="CU216" s="3"/>
      <c r="CV216" s="3"/>
      <c r="CW216" s="3"/>
      <c r="CX216" s="3"/>
      <c r="CY216" s="3"/>
      <c r="CZ216" s="3"/>
      <c r="DA216" s="3"/>
      <c r="DB216" s="3"/>
      <c r="DC216" s="3"/>
      <c r="DD216" s="3"/>
      <c r="DE216" s="3"/>
      <c r="DF216" s="3"/>
      <c r="DG216" s="3"/>
      <c r="DH216" s="3"/>
      <c r="DI216" s="3"/>
      <c r="DJ216" s="3"/>
      <c r="DK216" s="3"/>
      <c r="DL216" s="3"/>
      <c r="DM216" s="3"/>
      <c r="DN216" s="3"/>
      <c r="DO216" s="3"/>
      <c r="DP216" s="3"/>
      <c r="DQ216" s="3"/>
      <c r="DR216" s="3"/>
      <c r="DS216" s="3"/>
      <c r="DT216" s="3"/>
      <c r="DU216" s="3"/>
      <c r="DV216" s="3"/>
      <c r="DW216" s="3"/>
      <c r="DX216" s="3"/>
      <c r="DY216" s="3"/>
      <c r="DZ216" s="3"/>
      <c r="EA216" s="3"/>
      <c r="EB216" s="3"/>
      <c r="EC216" s="3"/>
      <c r="ED216" s="3"/>
      <c r="EE216" s="3"/>
      <c r="EF216" s="3"/>
      <c r="EG216" s="3"/>
      <c r="EH216" s="3"/>
      <c r="EI216" s="3"/>
      <c r="EJ216" s="3"/>
      <c r="EK216" s="3"/>
      <c r="EL216" s="3"/>
      <c r="EM216" s="3"/>
      <c r="EN216" s="3"/>
      <c r="EO216" s="3"/>
      <c r="EP216" s="3"/>
      <c r="EQ216" s="3"/>
      <c r="ER216" s="3"/>
      <c r="ES216" s="3"/>
      <c r="ET216" s="3"/>
      <c r="EU216" s="3"/>
      <c r="EV216" s="3"/>
      <c r="EW216" s="3"/>
      <c r="EX216" s="3"/>
      <c r="EY216" s="3"/>
      <c r="EZ216" s="3"/>
      <c r="FA216" s="3"/>
      <c r="FB216" s="3"/>
    </row>
    <row r="217" spans="1:158" s="45" customFormat="1" ht="15" hidden="1" customHeight="1" x14ac:dyDescent="0.25">
      <c r="A217" s="221" t="s">
        <v>288</v>
      </c>
      <c r="B217" s="30"/>
      <c r="C217" s="30"/>
      <c r="D217" s="30"/>
      <c r="E217" s="30"/>
      <c r="F217" s="30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  <c r="BD217" s="3"/>
      <c r="BE217" s="3"/>
      <c r="BF217" s="3"/>
      <c r="BG217" s="3"/>
      <c r="BH217" s="3"/>
      <c r="BI217" s="3"/>
      <c r="BJ217" s="3"/>
      <c r="BK217" s="3"/>
      <c r="BL217" s="3"/>
      <c r="BM217" s="3"/>
      <c r="BN217" s="3"/>
      <c r="BO217" s="3"/>
      <c r="BP217" s="3"/>
      <c r="BQ217" s="3"/>
      <c r="BR217" s="3"/>
      <c r="BS217" s="3"/>
      <c r="BT217" s="3"/>
      <c r="BU217" s="3"/>
      <c r="BV217" s="3"/>
      <c r="BW217" s="3"/>
      <c r="BX217" s="3"/>
      <c r="BY217" s="3"/>
      <c r="BZ217" s="3"/>
      <c r="CA217" s="3"/>
      <c r="CB217" s="3"/>
      <c r="CC217" s="3"/>
      <c r="CD217" s="3"/>
      <c r="CE217" s="3"/>
      <c r="CF217" s="3"/>
      <c r="CG217" s="3"/>
      <c r="CH217" s="3"/>
      <c r="CI217" s="3"/>
      <c r="CJ217" s="3"/>
      <c r="CK217" s="3"/>
      <c r="CL217" s="3"/>
      <c r="CM217" s="3"/>
      <c r="CN217" s="3"/>
      <c r="CO217" s="3"/>
      <c r="CP217" s="3"/>
      <c r="CQ217" s="3"/>
      <c r="CR217" s="3"/>
      <c r="CS217" s="3"/>
      <c r="CT217" s="3"/>
      <c r="CU217" s="3"/>
      <c r="CV217" s="3"/>
      <c r="CW217" s="3"/>
      <c r="CX217" s="3"/>
      <c r="CY217" s="3"/>
      <c r="CZ217" s="3"/>
      <c r="DA217" s="3"/>
      <c r="DB217" s="3"/>
      <c r="DC217" s="3"/>
      <c r="DD217" s="3"/>
      <c r="DE217" s="3"/>
      <c r="DF217" s="3"/>
      <c r="DG217" s="3"/>
      <c r="DH217" s="3"/>
      <c r="DI217" s="3"/>
      <c r="DJ217" s="3"/>
      <c r="DK217" s="3"/>
      <c r="DL217" s="3"/>
      <c r="DM217" s="3"/>
      <c r="DN217" s="3"/>
      <c r="DO217" s="3"/>
      <c r="DP217" s="3"/>
      <c r="DQ217" s="3"/>
      <c r="DR217" s="3"/>
      <c r="DS217" s="3"/>
      <c r="DT217" s="3"/>
      <c r="DU217" s="3"/>
      <c r="DV217" s="3"/>
      <c r="DW217" s="3"/>
      <c r="DX217" s="3"/>
      <c r="DY217" s="3"/>
      <c r="DZ217" s="3"/>
      <c r="EA217" s="3"/>
      <c r="EB217" s="3"/>
      <c r="EC217" s="3"/>
      <c r="ED217" s="3"/>
      <c r="EE217" s="3"/>
      <c r="EF217" s="3"/>
      <c r="EG217" s="3"/>
      <c r="EH217" s="3"/>
      <c r="EI217" s="3"/>
      <c r="EJ217" s="3"/>
      <c r="EK217" s="3"/>
      <c r="EL217" s="3"/>
      <c r="EM217" s="3"/>
      <c r="EN217" s="3"/>
      <c r="EO217" s="3"/>
      <c r="EP217" s="3"/>
      <c r="EQ217" s="3"/>
      <c r="ER217" s="3"/>
      <c r="ES217" s="3"/>
      <c r="ET217" s="3"/>
      <c r="EU217" s="3"/>
      <c r="EV217" s="3"/>
      <c r="EW217" s="3"/>
      <c r="EX217" s="3"/>
      <c r="EY217" s="3"/>
      <c r="EZ217" s="3"/>
      <c r="FA217" s="3"/>
      <c r="FB217" s="3"/>
    </row>
    <row r="218" spans="1:158" s="45" customFormat="1" ht="15" hidden="1" customHeight="1" x14ac:dyDescent="0.25">
      <c r="A218" s="222" t="s">
        <v>144</v>
      </c>
      <c r="B218" s="9"/>
      <c r="C218" s="9"/>
      <c r="D218" s="9"/>
      <c r="E218" s="9"/>
      <c r="F218" s="9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  <c r="BD218" s="3"/>
      <c r="BE218" s="3"/>
      <c r="BF218" s="3"/>
      <c r="BG218" s="3"/>
      <c r="BH218" s="3"/>
      <c r="BI218" s="3"/>
      <c r="BJ218" s="3"/>
      <c r="BK218" s="3"/>
      <c r="BL218" s="3"/>
      <c r="BM218" s="3"/>
      <c r="BN218" s="3"/>
      <c r="BO218" s="3"/>
      <c r="BP218" s="3"/>
      <c r="BQ218" s="3"/>
      <c r="BR218" s="3"/>
      <c r="BS218" s="3"/>
      <c r="BT218" s="3"/>
      <c r="BU218" s="3"/>
      <c r="BV218" s="3"/>
      <c r="BW218" s="3"/>
      <c r="BX218" s="3"/>
      <c r="BY218" s="3"/>
      <c r="BZ218" s="3"/>
      <c r="CA218" s="3"/>
      <c r="CB218" s="3"/>
      <c r="CC218" s="3"/>
      <c r="CD218" s="3"/>
      <c r="CE218" s="3"/>
      <c r="CF218" s="3"/>
      <c r="CG218" s="3"/>
      <c r="CH218" s="3"/>
      <c r="CI218" s="3"/>
      <c r="CJ218" s="3"/>
      <c r="CK218" s="3"/>
      <c r="CL218" s="3"/>
      <c r="CM218" s="3"/>
      <c r="CN218" s="3"/>
      <c r="CO218" s="3"/>
      <c r="CP218" s="3"/>
      <c r="CQ218" s="3"/>
      <c r="CR218" s="3"/>
      <c r="CS218" s="3"/>
      <c r="CT218" s="3"/>
      <c r="CU218" s="3"/>
      <c r="CV218" s="3"/>
      <c r="CW218" s="3"/>
      <c r="CX218" s="3"/>
      <c r="CY218" s="3"/>
      <c r="CZ218" s="3"/>
      <c r="DA218" s="3"/>
      <c r="DB218" s="3"/>
      <c r="DC218" s="3"/>
      <c r="DD218" s="3"/>
      <c r="DE218" s="3"/>
      <c r="DF218" s="3"/>
      <c r="DG218" s="3"/>
      <c r="DH218" s="3"/>
      <c r="DI218" s="3"/>
      <c r="DJ218" s="3"/>
      <c r="DK218" s="3"/>
      <c r="DL218" s="3"/>
      <c r="DM218" s="3"/>
      <c r="DN218" s="3"/>
      <c r="DO218" s="3"/>
      <c r="DP218" s="3"/>
      <c r="DQ218" s="3"/>
      <c r="DR218" s="3"/>
      <c r="DS218" s="3"/>
      <c r="DT218" s="3"/>
      <c r="DU218" s="3"/>
      <c r="DV218" s="3"/>
      <c r="DW218" s="3"/>
      <c r="DX218" s="3"/>
      <c r="DY218" s="3"/>
      <c r="DZ218" s="3"/>
      <c r="EA218" s="3"/>
      <c r="EB218" s="3"/>
      <c r="EC218" s="3"/>
      <c r="ED218" s="3"/>
      <c r="EE218" s="3"/>
      <c r="EF218" s="3"/>
      <c r="EG218" s="3"/>
      <c r="EH218" s="3"/>
      <c r="EI218" s="3"/>
      <c r="EJ218" s="3"/>
      <c r="EK218" s="3"/>
      <c r="EL218" s="3"/>
      <c r="EM218" s="3"/>
      <c r="EN218" s="3"/>
      <c r="EO218" s="3"/>
      <c r="EP218" s="3"/>
      <c r="EQ218" s="3"/>
      <c r="ER218" s="3"/>
      <c r="ES218" s="3"/>
      <c r="ET218" s="3"/>
      <c r="EU218" s="3"/>
      <c r="EV218" s="3"/>
      <c r="EW218" s="3"/>
      <c r="EX218" s="3"/>
      <c r="EY218" s="3"/>
      <c r="EZ218" s="3"/>
      <c r="FA218" s="3"/>
      <c r="FB218" s="3"/>
    </row>
    <row r="219" spans="1:158" s="45" customFormat="1" ht="15" hidden="1" customHeight="1" x14ac:dyDescent="0.25">
      <c r="A219" s="216" t="s">
        <v>114</v>
      </c>
      <c r="B219" s="9"/>
      <c r="C219" s="9"/>
      <c r="D219" s="9"/>
      <c r="E219" s="9"/>
      <c r="F219" s="9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  <c r="BD219" s="3"/>
      <c r="BE219" s="3"/>
      <c r="BF219" s="3"/>
      <c r="BG219" s="3"/>
      <c r="BH219" s="3"/>
      <c r="BI219" s="3"/>
      <c r="BJ219" s="3"/>
      <c r="BK219" s="3"/>
      <c r="BL219" s="3"/>
      <c r="BM219" s="3"/>
      <c r="BN219" s="3"/>
      <c r="BO219" s="3"/>
      <c r="BP219" s="3"/>
      <c r="BQ219" s="3"/>
      <c r="BR219" s="3"/>
      <c r="BS219" s="3"/>
      <c r="BT219" s="3"/>
      <c r="BU219" s="3"/>
      <c r="BV219" s="3"/>
      <c r="BW219" s="3"/>
      <c r="BX219" s="3"/>
      <c r="BY219" s="3"/>
      <c r="BZ219" s="3"/>
      <c r="CA219" s="3"/>
      <c r="CB219" s="3"/>
      <c r="CC219" s="3"/>
      <c r="CD219" s="3"/>
      <c r="CE219" s="3"/>
      <c r="CF219" s="3"/>
      <c r="CG219" s="3"/>
      <c r="CH219" s="3"/>
      <c r="CI219" s="3"/>
      <c r="CJ219" s="3"/>
      <c r="CK219" s="3"/>
      <c r="CL219" s="3"/>
      <c r="CM219" s="3"/>
      <c r="CN219" s="3"/>
      <c r="CO219" s="3"/>
      <c r="CP219" s="3"/>
      <c r="CQ219" s="3"/>
      <c r="CR219" s="3"/>
      <c r="CS219" s="3"/>
      <c r="CT219" s="3"/>
      <c r="CU219" s="3"/>
      <c r="CV219" s="3"/>
      <c r="CW219" s="3"/>
      <c r="CX219" s="3"/>
      <c r="CY219" s="3"/>
      <c r="CZ219" s="3"/>
      <c r="DA219" s="3"/>
      <c r="DB219" s="3"/>
      <c r="DC219" s="3"/>
      <c r="DD219" s="3"/>
      <c r="DE219" s="3"/>
      <c r="DF219" s="3"/>
      <c r="DG219" s="3"/>
      <c r="DH219" s="3"/>
      <c r="DI219" s="3"/>
      <c r="DJ219" s="3"/>
      <c r="DK219" s="3"/>
      <c r="DL219" s="3"/>
      <c r="DM219" s="3"/>
      <c r="DN219" s="3"/>
      <c r="DO219" s="3"/>
      <c r="DP219" s="3"/>
      <c r="DQ219" s="3"/>
      <c r="DR219" s="3"/>
      <c r="DS219" s="3"/>
      <c r="DT219" s="3"/>
      <c r="DU219" s="3"/>
      <c r="DV219" s="3"/>
      <c r="DW219" s="3"/>
      <c r="DX219" s="3"/>
      <c r="DY219" s="3"/>
      <c r="DZ219" s="3"/>
      <c r="EA219" s="3"/>
      <c r="EB219" s="3"/>
      <c r="EC219" s="3"/>
      <c r="ED219" s="3"/>
      <c r="EE219" s="3"/>
      <c r="EF219" s="3"/>
      <c r="EG219" s="3"/>
      <c r="EH219" s="3"/>
      <c r="EI219" s="3"/>
      <c r="EJ219" s="3"/>
      <c r="EK219" s="3"/>
      <c r="EL219" s="3"/>
      <c r="EM219" s="3"/>
      <c r="EN219" s="3"/>
      <c r="EO219" s="3"/>
      <c r="EP219" s="3"/>
      <c r="EQ219" s="3"/>
      <c r="ER219" s="3"/>
      <c r="ES219" s="3"/>
      <c r="ET219" s="3"/>
      <c r="EU219" s="3"/>
      <c r="EV219" s="3"/>
      <c r="EW219" s="3"/>
      <c r="EX219" s="3"/>
      <c r="EY219" s="3"/>
      <c r="EZ219" s="3"/>
      <c r="FA219" s="3"/>
      <c r="FB219" s="3"/>
    </row>
    <row r="220" spans="1:158" s="45" customFormat="1" ht="15" hidden="1" customHeight="1" x14ac:dyDescent="0.25">
      <c r="A220" s="200" t="s">
        <v>64</v>
      </c>
      <c r="B220" s="9"/>
      <c r="C220" s="9">
        <v>10</v>
      </c>
      <c r="D220" s="9"/>
      <c r="E220" s="9"/>
      <c r="F220" s="9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  <c r="BD220" s="3"/>
      <c r="BE220" s="3"/>
      <c r="BF220" s="3"/>
      <c r="BG220" s="3"/>
      <c r="BH220" s="3"/>
      <c r="BI220" s="3"/>
      <c r="BJ220" s="3"/>
      <c r="BK220" s="3"/>
      <c r="BL220" s="3"/>
      <c r="BM220" s="3"/>
      <c r="BN220" s="3"/>
      <c r="BO220" s="3"/>
      <c r="BP220" s="3"/>
      <c r="BQ220" s="3"/>
      <c r="BR220" s="3"/>
      <c r="BS220" s="3"/>
      <c r="BT220" s="3"/>
      <c r="BU220" s="3"/>
      <c r="BV220" s="3"/>
      <c r="BW220" s="3"/>
      <c r="BX220" s="3"/>
      <c r="BY220" s="3"/>
      <c r="BZ220" s="3"/>
      <c r="CA220" s="3"/>
      <c r="CB220" s="3"/>
      <c r="CC220" s="3"/>
      <c r="CD220" s="3"/>
      <c r="CE220" s="3"/>
      <c r="CF220" s="3"/>
      <c r="CG220" s="3"/>
      <c r="CH220" s="3"/>
      <c r="CI220" s="3"/>
      <c r="CJ220" s="3"/>
      <c r="CK220" s="3"/>
      <c r="CL220" s="3"/>
      <c r="CM220" s="3"/>
      <c r="CN220" s="3"/>
      <c r="CO220" s="3"/>
      <c r="CP220" s="3"/>
      <c r="CQ220" s="3"/>
      <c r="CR220" s="3"/>
      <c r="CS220" s="3"/>
      <c r="CT220" s="3"/>
      <c r="CU220" s="3"/>
      <c r="CV220" s="3"/>
      <c r="CW220" s="3"/>
      <c r="CX220" s="3"/>
      <c r="CY220" s="3"/>
      <c r="CZ220" s="3"/>
      <c r="DA220" s="3"/>
      <c r="DB220" s="3"/>
      <c r="DC220" s="3"/>
      <c r="DD220" s="3"/>
      <c r="DE220" s="3"/>
      <c r="DF220" s="3"/>
      <c r="DG220" s="3"/>
      <c r="DH220" s="3"/>
      <c r="DI220" s="3"/>
      <c r="DJ220" s="3"/>
      <c r="DK220" s="3"/>
      <c r="DL220" s="3"/>
      <c r="DM220" s="3"/>
      <c r="DN220" s="3"/>
      <c r="DO220" s="3"/>
      <c r="DP220" s="3"/>
      <c r="DQ220" s="3"/>
      <c r="DR220" s="3"/>
      <c r="DS220" s="3"/>
      <c r="DT220" s="3"/>
      <c r="DU220" s="3"/>
      <c r="DV220" s="3"/>
      <c r="DW220" s="3"/>
      <c r="DX220" s="3"/>
      <c r="DY220" s="3"/>
      <c r="DZ220" s="3"/>
      <c r="EA220" s="3"/>
      <c r="EB220" s="3"/>
      <c r="EC220" s="3"/>
      <c r="ED220" s="3"/>
      <c r="EE220" s="3"/>
      <c r="EF220" s="3"/>
      <c r="EG220" s="3"/>
      <c r="EH220" s="3"/>
      <c r="EI220" s="3"/>
      <c r="EJ220" s="3"/>
      <c r="EK220" s="3"/>
      <c r="EL220" s="3"/>
      <c r="EM220" s="3"/>
      <c r="EN220" s="3"/>
      <c r="EO220" s="3"/>
      <c r="EP220" s="3"/>
      <c r="EQ220" s="3"/>
      <c r="ER220" s="3"/>
      <c r="ES220" s="3"/>
      <c r="ET220" s="3"/>
      <c r="EU220" s="3"/>
      <c r="EV220" s="3"/>
      <c r="EW220" s="3"/>
      <c r="EX220" s="3"/>
      <c r="EY220" s="3"/>
      <c r="EZ220" s="3"/>
      <c r="FA220" s="3"/>
      <c r="FB220" s="3"/>
    </row>
    <row r="221" spans="1:158" s="45" customFormat="1" ht="29.25" hidden="1" customHeight="1" x14ac:dyDescent="0.25">
      <c r="A221" s="57" t="s">
        <v>136</v>
      </c>
      <c r="B221" s="9"/>
      <c r="C221" s="9">
        <v>61</v>
      </c>
      <c r="D221" s="9"/>
      <c r="E221" s="9"/>
      <c r="F221" s="9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  <c r="BD221" s="3"/>
      <c r="BE221" s="3"/>
      <c r="BF221" s="3"/>
      <c r="BG221" s="3"/>
      <c r="BH221" s="3"/>
      <c r="BI221" s="3"/>
      <c r="BJ221" s="3"/>
      <c r="BK221" s="3"/>
      <c r="BL221" s="3"/>
      <c r="BM221" s="3"/>
      <c r="BN221" s="3"/>
      <c r="BO221" s="3"/>
      <c r="BP221" s="3"/>
      <c r="BQ221" s="3"/>
      <c r="BR221" s="3"/>
      <c r="BS221" s="3"/>
      <c r="BT221" s="3"/>
      <c r="BU221" s="3"/>
      <c r="BV221" s="3"/>
      <c r="BW221" s="3"/>
      <c r="BX221" s="3"/>
      <c r="BY221" s="3"/>
      <c r="BZ221" s="3"/>
      <c r="CA221" s="3"/>
      <c r="CB221" s="3"/>
      <c r="CC221" s="3"/>
      <c r="CD221" s="3"/>
      <c r="CE221" s="3"/>
      <c r="CF221" s="3"/>
      <c r="CG221" s="3"/>
      <c r="CH221" s="3"/>
      <c r="CI221" s="3"/>
      <c r="CJ221" s="3"/>
      <c r="CK221" s="3"/>
      <c r="CL221" s="3"/>
      <c r="CM221" s="3"/>
      <c r="CN221" s="3"/>
      <c r="CO221" s="3"/>
      <c r="CP221" s="3"/>
      <c r="CQ221" s="3"/>
      <c r="CR221" s="3"/>
      <c r="CS221" s="3"/>
      <c r="CT221" s="3"/>
      <c r="CU221" s="3"/>
      <c r="CV221" s="3"/>
      <c r="CW221" s="3"/>
      <c r="CX221" s="3"/>
      <c r="CY221" s="3"/>
      <c r="CZ221" s="3"/>
      <c r="DA221" s="3"/>
      <c r="DB221" s="3"/>
      <c r="DC221" s="3"/>
      <c r="DD221" s="3"/>
      <c r="DE221" s="3"/>
      <c r="DF221" s="3"/>
      <c r="DG221" s="3"/>
      <c r="DH221" s="3"/>
      <c r="DI221" s="3"/>
      <c r="DJ221" s="3"/>
      <c r="DK221" s="3"/>
      <c r="DL221" s="3"/>
      <c r="DM221" s="3"/>
      <c r="DN221" s="3"/>
      <c r="DO221" s="3"/>
      <c r="DP221" s="3"/>
      <c r="DQ221" s="3"/>
      <c r="DR221" s="3"/>
      <c r="DS221" s="3"/>
      <c r="DT221" s="3"/>
      <c r="DU221" s="3"/>
      <c r="DV221" s="3"/>
      <c r="DW221" s="3"/>
      <c r="DX221" s="3"/>
      <c r="DY221" s="3"/>
      <c r="DZ221" s="3"/>
      <c r="EA221" s="3"/>
      <c r="EB221" s="3"/>
      <c r="EC221" s="3"/>
      <c r="ED221" s="3"/>
      <c r="EE221" s="3"/>
      <c r="EF221" s="3"/>
      <c r="EG221" s="3"/>
      <c r="EH221" s="3"/>
      <c r="EI221" s="3"/>
      <c r="EJ221" s="3"/>
      <c r="EK221" s="3"/>
      <c r="EL221" s="3"/>
      <c r="EM221" s="3"/>
      <c r="EN221" s="3"/>
      <c r="EO221" s="3"/>
      <c r="EP221" s="3"/>
      <c r="EQ221" s="3"/>
      <c r="ER221" s="3"/>
      <c r="ES221" s="3"/>
      <c r="ET221" s="3"/>
      <c r="EU221" s="3"/>
      <c r="EV221" s="3"/>
      <c r="EW221" s="3"/>
      <c r="EX221" s="3"/>
      <c r="EY221" s="3"/>
      <c r="EZ221" s="3"/>
      <c r="FA221" s="3"/>
      <c r="FB221" s="3"/>
    </row>
    <row r="222" spans="1:158" s="45" customFormat="1" hidden="1" x14ac:dyDescent="0.25">
      <c r="A222" s="429" t="s">
        <v>54</v>
      </c>
      <c r="B222" s="9"/>
      <c r="C222" s="9">
        <v>20</v>
      </c>
      <c r="D222" s="9"/>
      <c r="E222" s="9"/>
      <c r="F222" s="9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  <c r="BD222" s="3"/>
      <c r="BE222" s="3"/>
      <c r="BF222" s="3"/>
      <c r="BG222" s="3"/>
      <c r="BH222" s="3"/>
      <c r="BI222" s="3"/>
      <c r="BJ222" s="3"/>
      <c r="BK222" s="3"/>
      <c r="BL222" s="3"/>
      <c r="BM222" s="3"/>
      <c r="BN222" s="3"/>
      <c r="BO222" s="3"/>
      <c r="BP222" s="3"/>
      <c r="BQ222" s="3"/>
      <c r="BR222" s="3"/>
      <c r="BS222" s="3"/>
      <c r="BT222" s="3"/>
      <c r="BU222" s="3"/>
      <c r="BV222" s="3"/>
      <c r="BW222" s="3"/>
      <c r="BX222" s="3"/>
      <c r="BY222" s="3"/>
      <c r="BZ222" s="3"/>
      <c r="CA222" s="3"/>
      <c r="CB222" s="3"/>
      <c r="CC222" s="3"/>
      <c r="CD222" s="3"/>
      <c r="CE222" s="3"/>
      <c r="CF222" s="3"/>
      <c r="CG222" s="3"/>
      <c r="CH222" s="3"/>
      <c r="CI222" s="3"/>
      <c r="CJ222" s="3"/>
      <c r="CK222" s="3"/>
      <c r="CL222" s="3"/>
      <c r="CM222" s="3"/>
      <c r="CN222" s="3"/>
      <c r="CO222" s="3"/>
      <c r="CP222" s="3"/>
      <c r="CQ222" s="3"/>
      <c r="CR222" s="3"/>
      <c r="CS222" s="3"/>
      <c r="CT222" s="3"/>
      <c r="CU222" s="3"/>
      <c r="CV222" s="3"/>
      <c r="CW222" s="3"/>
      <c r="CX222" s="3"/>
      <c r="CY222" s="3"/>
      <c r="CZ222" s="3"/>
      <c r="DA222" s="3"/>
      <c r="DB222" s="3"/>
      <c r="DC222" s="3"/>
      <c r="DD222" s="3"/>
      <c r="DE222" s="3"/>
      <c r="DF222" s="3"/>
      <c r="DG222" s="3"/>
      <c r="DH222" s="3"/>
      <c r="DI222" s="3"/>
      <c r="DJ222" s="3"/>
      <c r="DK222" s="3"/>
      <c r="DL222" s="3"/>
      <c r="DM222" s="3"/>
      <c r="DN222" s="3"/>
      <c r="DO222" s="3"/>
      <c r="DP222" s="3"/>
      <c r="DQ222" s="3"/>
      <c r="DR222" s="3"/>
      <c r="DS222" s="3"/>
      <c r="DT222" s="3"/>
      <c r="DU222" s="3"/>
      <c r="DV222" s="3"/>
      <c r="DW222" s="3"/>
      <c r="DX222" s="3"/>
      <c r="DY222" s="3"/>
      <c r="DZ222" s="3"/>
      <c r="EA222" s="3"/>
      <c r="EB222" s="3"/>
      <c r="EC222" s="3"/>
      <c r="ED222" s="3"/>
      <c r="EE222" s="3"/>
      <c r="EF222" s="3"/>
      <c r="EG222" s="3"/>
      <c r="EH222" s="3"/>
      <c r="EI222" s="3"/>
      <c r="EJ222" s="3"/>
      <c r="EK222" s="3"/>
      <c r="EL222" s="3"/>
      <c r="EM222" s="3"/>
      <c r="EN222" s="3"/>
      <c r="EO222" s="3"/>
      <c r="EP222" s="3"/>
      <c r="EQ222" s="3"/>
      <c r="ER222" s="3"/>
      <c r="ES222" s="3"/>
      <c r="ET222" s="3"/>
      <c r="EU222" s="3"/>
      <c r="EV222" s="3"/>
      <c r="EW222" s="3"/>
      <c r="EX222" s="3"/>
      <c r="EY222" s="3"/>
      <c r="EZ222" s="3"/>
      <c r="FA222" s="3"/>
      <c r="FB222" s="3"/>
    </row>
    <row r="223" spans="1:158" s="45" customFormat="1" ht="15.75" hidden="1" thickBot="1" x14ac:dyDescent="0.3">
      <c r="A223" s="160" t="s">
        <v>152</v>
      </c>
      <c r="B223" s="9"/>
      <c r="C223" s="9">
        <v>210</v>
      </c>
      <c r="D223" s="9"/>
      <c r="E223" s="9"/>
      <c r="F223" s="9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  <c r="BD223" s="3"/>
      <c r="BE223" s="3"/>
      <c r="BF223" s="3"/>
      <c r="BG223" s="3"/>
      <c r="BH223" s="3"/>
      <c r="BI223" s="3"/>
      <c r="BJ223" s="3"/>
      <c r="BK223" s="3"/>
      <c r="BL223" s="3"/>
      <c r="BM223" s="3"/>
      <c r="BN223" s="3"/>
      <c r="BO223" s="3"/>
      <c r="BP223" s="3"/>
      <c r="BQ223" s="3"/>
      <c r="BR223" s="3"/>
      <c r="BS223" s="3"/>
      <c r="BT223" s="3"/>
      <c r="BU223" s="3"/>
      <c r="BV223" s="3"/>
      <c r="BW223" s="3"/>
      <c r="BX223" s="3"/>
      <c r="BY223" s="3"/>
      <c r="BZ223" s="3"/>
      <c r="CA223" s="3"/>
      <c r="CB223" s="3"/>
      <c r="CC223" s="3"/>
      <c r="CD223" s="3"/>
      <c r="CE223" s="3"/>
      <c r="CF223" s="3"/>
      <c r="CG223" s="3"/>
      <c r="CH223" s="3"/>
      <c r="CI223" s="3"/>
      <c r="CJ223" s="3"/>
      <c r="CK223" s="3"/>
      <c r="CL223" s="3"/>
      <c r="CM223" s="3"/>
      <c r="CN223" s="3"/>
      <c r="CO223" s="3"/>
      <c r="CP223" s="3"/>
      <c r="CQ223" s="3"/>
      <c r="CR223" s="3"/>
      <c r="CS223" s="3"/>
      <c r="CT223" s="3"/>
      <c r="CU223" s="3"/>
      <c r="CV223" s="3"/>
      <c r="CW223" s="3"/>
      <c r="CX223" s="3"/>
      <c r="CY223" s="3"/>
      <c r="CZ223" s="3"/>
      <c r="DA223" s="3"/>
      <c r="DB223" s="3"/>
      <c r="DC223" s="3"/>
      <c r="DD223" s="3"/>
      <c r="DE223" s="3"/>
      <c r="DF223" s="3"/>
      <c r="DG223" s="3"/>
      <c r="DH223" s="3"/>
      <c r="DI223" s="3"/>
      <c r="DJ223" s="3"/>
      <c r="DK223" s="3"/>
      <c r="DL223" s="3"/>
      <c r="DM223" s="3"/>
      <c r="DN223" s="3"/>
      <c r="DO223" s="3"/>
      <c r="DP223" s="3"/>
      <c r="DQ223" s="3"/>
      <c r="DR223" s="3"/>
      <c r="DS223" s="3"/>
      <c r="DT223" s="3"/>
      <c r="DU223" s="3"/>
      <c r="DV223" s="3"/>
      <c r="DW223" s="3"/>
      <c r="DX223" s="3"/>
      <c r="DY223" s="3"/>
      <c r="DZ223" s="3"/>
      <c r="EA223" s="3"/>
      <c r="EB223" s="3"/>
      <c r="EC223" s="3"/>
      <c r="ED223" s="3"/>
      <c r="EE223" s="3"/>
      <c r="EF223" s="3"/>
      <c r="EG223" s="3"/>
      <c r="EH223" s="3"/>
      <c r="EI223" s="3"/>
      <c r="EJ223" s="3"/>
      <c r="EK223" s="3"/>
      <c r="EL223" s="3"/>
      <c r="EM223" s="3"/>
      <c r="EN223" s="3"/>
      <c r="EO223" s="3"/>
      <c r="EP223" s="3"/>
      <c r="EQ223" s="3"/>
      <c r="ER223" s="3"/>
      <c r="ES223" s="3"/>
      <c r="ET223" s="3"/>
      <c r="EU223" s="3"/>
      <c r="EV223" s="3"/>
      <c r="EW223" s="3"/>
      <c r="EX223" s="3"/>
      <c r="EY223" s="3"/>
      <c r="EZ223" s="3"/>
      <c r="FA223" s="3"/>
      <c r="FB223" s="3"/>
    </row>
    <row r="224" spans="1:158" s="45" customFormat="1" ht="15" hidden="1" customHeight="1" thickBot="1" x14ac:dyDescent="0.3">
      <c r="A224" s="93" t="s">
        <v>10</v>
      </c>
      <c r="B224" s="152"/>
      <c r="C224" s="152"/>
      <c r="D224" s="152"/>
      <c r="E224" s="152"/>
      <c r="F224" s="152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  <c r="BD224" s="3"/>
      <c r="BE224" s="3"/>
      <c r="BF224" s="3"/>
      <c r="BG224" s="3"/>
      <c r="BH224" s="3"/>
      <c r="BI224" s="3"/>
      <c r="BJ224" s="3"/>
      <c r="BK224" s="3"/>
      <c r="BL224" s="3"/>
      <c r="BM224" s="3"/>
      <c r="BN224" s="3"/>
      <c r="BO224" s="3"/>
      <c r="BP224" s="3"/>
      <c r="BQ224" s="3"/>
      <c r="BR224" s="3"/>
      <c r="BS224" s="3"/>
      <c r="BT224" s="3"/>
      <c r="BU224" s="3"/>
      <c r="BV224" s="3"/>
      <c r="BW224" s="3"/>
      <c r="BX224" s="3"/>
      <c r="BY224" s="3"/>
      <c r="BZ224" s="3"/>
      <c r="CA224" s="3"/>
      <c r="CB224" s="3"/>
      <c r="CC224" s="3"/>
      <c r="CD224" s="3"/>
      <c r="CE224" s="3"/>
      <c r="CF224" s="3"/>
      <c r="CG224" s="3"/>
      <c r="CH224" s="3"/>
      <c r="CI224" s="3"/>
      <c r="CJ224" s="3"/>
      <c r="CK224" s="3"/>
      <c r="CL224" s="3"/>
      <c r="CM224" s="3"/>
      <c r="CN224" s="3"/>
      <c r="CO224" s="3"/>
      <c r="CP224" s="3"/>
      <c r="CQ224" s="3"/>
      <c r="CR224" s="3"/>
      <c r="CS224" s="3"/>
      <c r="CT224" s="3"/>
      <c r="CU224" s="3"/>
      <c r="CV224" s="3"/>
      <c r="CW224" s="3"/>
      <c r="CX224" s="3"/>
      <c r="CY224" s="3"/>
      <c r="CZ224" s="3"/>
      <c r="DA224" s="3"/>
      <c r="DB224" s="3"/>
      <c r="DC224" s="3"/>
      <c r="DD224" s="3"/>
      <c r="DE224" s="3"/>
      <c r="DF224" s="3"/>
      <c r="DG224" s="3"/>
      <c r="DH224" s="3"/>
      <c r="DI224" s="3"/>
      <c r="DJ224" s="3"/>
      <c r="DK224" s="3"/>
      <c r="DL224" s="3"/>
      <c r="DM224" s="3"/>
      <c r="DN224" s="3"/>
      <c r="DO224" s="3"/>
      <c r="DP224" s="3"/>
      <c r="DQ224" s="3"/>
      <c r="DR224" s="3"/>
      <c r="DS224" s="3"/>
      <c r="DT224" s="3"/>
      <c r="DU224" s="3"/>
      <c r="DV224" s="3"/>
      <c r="DW224" s="3"/>
      <c r="DX224" s="3"/>
      <c r="DY224" s="3"/>
      <c r="DZ224" s="3"/>
      <c r="EA224" s="3"/>
      <c r="EB224" s="3"/>
      <c r="EC224" s="3"/>
      <c r="ED224" s="3"/>
      <c r="EE224" s="3"/>
      <c r="EF224" s="3"/>
      <c r="EG224" s="3"/>
      <c r="EH224" s="3"/>
      <c r="EI224" s="3"/>
      <c r="EJ224" s="3"/>
      <c r="EK224" s="3"/>
      <c r="EL224" s="3"/>
      <c r="EM224" s="3"/>
      <c r="EN224" s="3"/>
      <c r="EO224" s="3"/>
      <c r="EP224" s="3"/>
      <c r="EQ224" s="3"/>
      <c r="ER224" s="3"/>
      <c r="ES224" s="3"/>
      <c r="ET224" s="3"/>
      <c r="EU224" s="3"/>
      <c r="EV224" s="3"/>
      <c r="EW224" s="3"/>
      <c r="EX224" s="3"/>
      <c r="EY224" s="3"/>
      <c r="EZ224" s="3"/>
      <c r="FA224" s="3"/>
      <c r="FB224" s="3"/>
    </row>
    <row r="225" spans="1:158" s="45" customFormat="1" ht="15" hidden="1" customHeight="1" x14ac:dyDescent="0.25">
      <c r="A225" s="221" t="s">
        <v>289</v>
      </c>
      <c r="B225" s="30"/>
      <c r="C225" s="30"/>
      <c r="D225" s="30"/>
      <c r="E225" s="30"/>
      <c r="F225" s="30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  <c r="BD225" s="3"/>
      <c r="BE225" s="3"/>
      <c r="BF225" s="3"/>
      <c r="BG225" s="3"/>
      <c r="BH225" s="3"/>
      <c r="BI225" s="3"/>
      <c r="BJ225" s="3"/>
      <c r="BK225" s="3"/>
      <c r="BL225" s="3"/>
      <c r="BM225" s="3"/>
      <c r="BN225" s="3"/>
      <c r="BO225" s="3"/>
      <c r="BP225" s="3"/>
      <c r="BQ225" s="3"/>
      <c r="BR225" s="3"/>
      <c r="BS225" s="3"/>
      <c r="BT225" s="3"/>
      <c r="BU225" s="3"/>
      <c r="BV225" s="3"/>
      <c r="BW225" s="3"/>
      <c r="BX225" s="3"/>
      <c r="BY225" s="3"/>
      <c r="BZ225" s="3"/>
      <c r="CA225" s="3"/>
      <c r="CB225" s="3"/>
      <c r="CC225" s="3"/>
      <c r="CD225" s="3"/>
      <c r="CE225" s="3"/>
      <c r="CF225" s="3"/>
      <c r="CG225" s="3"/>
      <c r="CH225" s="3"/>
      <c r="CI225" s="3"/>
      <c r="CJ225" s="3"/>
      <c r="CK225" s="3"/>
      <c r="CL225" s="3"/>
      <c r="CM225" s="3"/>
      <c r="CN225" s="3"/>
      <c r="CO225" s="3"/>
      <c r="CP225" s="3"/>
      <c r="CQ225" s="3"/>
      <c r="CR225" s="3"/>
      <c r="CS225" s="3"/>
      <c r="CT225" s="3"/>
      <c r="CU225" s="3"/>
      <c r="CV225" s="3"/>
      <c r="CW225" s="3"/>
      <c r="CX225" s="3"/>
      <c r="CY225" s="3"/>
      <c r="CZ225" s="3"/>
      <c r="DA225" s="3"/>
      <c r="DB225" s="3"/>
      <c r="DC225" s="3"/>
      <c r="DD225" s="3"/>
      <c r="DE225" s="3"/>
      <c r="DF225" s="3"/>
      <c r="DG225" s="3"/>
      <c r="DH225" s="3"/>
      <c r="DI225" s="3"/>
      <c r="DJ225" s="3"/>
      <c r="DK225" s="3"/>
      <c r="DL225" s="3"/>
      <c r="DM225" s="3"/>
      <c r="DN225" s="3"/>
      <c r="DO225" s="3"/>
      <c r="DP225" s="3"/>
      <c r="DQ225" s="3"/>
      <c r="DR225" s="3"/>
      <c r="DS225" s="3"/>
      <c r="DT225" s="3"/>
      <c r="DU225" s="3"/>
      <c r="DV225" s="3"/>
      <c r="DW225" s="3"/>
      <c r="DX225" s="3"/>
      <c r="DY225" s="3"/>
      <c r="DZ225" s="3"/>
      <c r="EA225" s="3"/>
      <c r="EB225" s="3"/>
      <c r="EC225" s="3"/>
      <c r="ED225" s="3"/>
      <c r="EE225" s="3"/>
      <c r="EF225" s="3"/>
      <c r="EG225" s="3"/>
      <c r="EH225" s="3"/>
      <c r="EI225" s="3"/>
      <c r="EJ225" s="3"/>
      <c r="EK225" s="3"/>
      <c r="EL225" s="3"/>
      <c r="EM225" s="3"/>
      <c r="EN225" s="3"/>
      <c r="EO225" s="3"/>
      <c r="EP225" s="3"/>
      <c r="EQ225" s="3"/>
      <c r="ER225" s="3"/>
      <c r="ES225" s="3"/>
      <c r="ET225" s="3"/>
      <c r="EU225" s="3"/>
      <c r="EV225" s="3"/>
      <c r="EW225" s="3"/>
      <c r="EX225" s="3"/>
      <c r="EY225" s="3"/>
      <c r="EZ225" s="3"/>
      <c r="FA225" s="3"/>
      <c r="FB225" s="3"/>
    </row>
    <row r="226" spans="1:158" s="45" customFormat="1" ht="15" hidden="1" customHeight="1" x14ac:dyDescent="0.25">
      <c r="A226" s="222" t="s">
        <v>144</v>
      </c>
      <c r="B226" s="9"/>
      <c r="C226" s="9"/>
      <c r="D226" s="9"/>
      <c r="E226" s="9"/>
      <c r="F226" s="9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  <c r="BD226" s="3"/>
      <c r="BE226" s="3"/>
      <c r="BF226" s="3"/>
      <c r="BG226" s="3"/>
      <c r="BH226" s="3"/>
      <c r="BI226" s="3"/>
      <c r="BJ226" s="3"/>
      <c r="BK226" s="3"/>
      <c r="BL226" s="3"/>
      <c r="BM226" s="3"/>
      <c r="BN226" s="3"/>
      <c r="BO226" s="3"/>
      <c r="BP226" s="3"/>
      <c r="BQ226" s="3"/>
      <c r="BR226" s="3"/>
      <c r="BS226" s="3"/>
      <c r="BT226" s="3"/>
      <c r="BU226" s="3"/>
      <c r="BV226" s="3"/>
      <c r="BW226" s="3"/>
      <c r="BX226" s="3"/>
      <c r="BY226" s="3"/>
      <c r="BZ226" s="3"/>
      <c r="CA226" s="3"/>
      <c r="CB226" s="3"/>
      <c r="CC226" s="3"/>
      <c r="CD226" s="3"/>
      <c r="CE226" s="3"/>
      <c r="CF226" s="3"/>
      <c r="CG226" s="3"/>
      <c r="CH226" s="3"/>
      <c r="CI226" s="3"/>
      <c r="CJ226" s="3"/>
      <c r="CK226" s="3"/>
      <c r="CL226" s="3"/>
      <c r="CM226" s="3"/>
      <c r="CN226" s="3"/>
      <c r="CO226" s="3"/>
      <c r="CP226" s="3"/>
      <c r="CQ226" s="3"/>
      <c r="CR226" s="3"/>
      <c r="CS226" s="3"/>
      <c r="CT226" s="3"/>
      <c r="CU226" s="3"/>
      <c r="CV226" s="3"/>
      <c r="CW226" s="3"/>
      <c r="CX226" s="3"/>
      <c r="CY226" s="3"/>
      <c r="CZ226" s="3"/>
      <c r="DA226" s="3"/>
      <c r="DB226" s="3"/>
      <c r="DC226" s="3"/>
      <c r="DD226" s="3"/>
      <c r="DE226" s="3"/>
      <c r="DF226" s="3"/>
      <c r="DG226" s="3"/>
      <c r="DH226" s="3"/>
      <c r="DI226" s="3"/>
      <c r="DJ226" s="3"/>
      <c r="DK226" s="3"/>
      <c r="DL226" s="3"/>
      <c r="DM226" s="3"/>
      <c r="DN226" s="3"/>
      <c r="DO226" s="3"/>
      <c r="DP226" s="3"/>
      <c r="DQ226" s="3"/>
      <c r="DR226" s="3"/>
      <c r="DS226" s="3"/>
      <c r="DT226" s="3"/>
      <c r="DU226" s="3"/>
      <c r="DV226" s="3"/>
      <c r="DW226" s="3"/>
      <c r="DX226" s="3"/>
      <c r="DY226" s="3"/>
      <c r="DZ226" s="3"/>
      <c r="EA226" s="3"/>
      <c r="EB226" s="3"/>
      <c r="EC226" s="3"/>
      <c r="ED226" s="3"/>
      <c r="EE226" s="3"/>
      <c r="EF226" s="3"/>
      <c r="EG226" s="3"/>
      <c r="EH226" s="3"/>
      <c r="EI226" s="3"/>
      <c r="EJ226" s="3"/>
      <c r="EK226" s="3"/>
      <c r="EL226" s="3"/>
      <c r="EM226" s="3"/>
      <c r="EN226" s="3"/>
      <c r="EO226" s="3"/>
      <c r="EP226" s="3"/>
      <c r="EQ226" s="3"/>
      <c r="ER226" s="3"/>
      <c r="ES226" s="3"/>
      <c r="ET226" s="3"/>
      <c r="EU226" s="3"/>
      <c r="EV226" s="3"/>
      <c r="EW226" s="3"/>
      <c r="EX226" s="3"/>
      <c r="EY226" s="3"/>
      <c r="EZ226" s="3"/>
      <c r="FA226" s="3"/>
      <c r="FB226" s="3"/>
    </row>
    <row r="227" spans="1:158" s="45" customFormat="1" ht="15" hidden="1" customHeight="1" x14ac:dyDescent="0.25">
      <c r="A227" s="216" t="s">
        <v>114</v>
      </c>
      <c r="B227" s="9"/>
      <c r="C227" s="9"/>
      <c r="D227" s="9"/>
      <c r="E227" s="9"/>
      <c r="F227" s="9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  <c r="BD227" s="3"/>
      <c r="BE227" s="3"/>
      <c r="BF227" s="3"/>
      <c r="BG227" s="3"/>
      <c r="BH227" s="3"/>
      <c r="BI227" s="3"/>
      <c r="BJ227" s="3"/>
      <c r="BK227" s="3"/>
      <c r="BL227" s="3"/>
      <c r="BM227" s="3"/>
      <c r="BN227" s="3"/>
      <c r="BO227" s="3"/>
      <c r="BP227" s="3"/>
      <c r="BQ227" s="3"/>
      <c r="BR227" s="3"/>
      <c r="BS227" s="3"/>
      <c r="BT227" s="3"/>
      <c r="BU227" s="3"/>
      <c r="BV227" s="3"/>
      <c r="BW227" s="3"/>
      <c r="BX227" s="3"/>
      <c r="BY227" s="3"/>
      <c r="BZ227" s="3"/>
      <c r="CA227" s="3"/>
      <c r="CB227" s="3"/>
      <c r="CC227" s="3"/>
      <c r="CD227" s="3"/>
      <c r="CE227" s="3"/>
      <c r="CF227" s="3"/>
      <c r="CG227" s="3"/>
      <c r="CH227" s="3"/>
      <c r="CI227" s="3"/>
      <c r="CJ227" s="3"/>
      <c r="CK227" s="3"/>
      <c r="CL227" s="3"/>
      <c r="CM227" s="3"/>
      <c r="CN227" s="3"/>
      <c r="CO227" s="3"/>
      <c r="CP227" s="3"/>
      <c r="CQ227" s="3"/>
      <c r="CR227" s="3"/>
      <c r="CS227" s="3"/>
      <c r="CT227" s="3"/>
      <c r="CU227" s="3"/>
      <c r="CV227" s="3"/>
      <c r="CW227" s="3"/>
      <c r="CX227" s="3"/>
      <c r="CY227" s="3"/>
      <c r="CZ227" s="3"/>
      <c r="DA227" s="3"/>
      <c r="DB227" s="3"/>
      <c r="DC227" s="3"/>
      <c r="DD227" s="3"/>
      <c r="DE227" s="3"/>
      <c r="DF227" s="3"/>
      <c r="DG227" s="3"/>
      <c r="DH227" s="3"/>
      <c r="DI227" s="3"/>
      <c r="DJ227" s="3"/>
      <c r="DK227" s="3"/>
      <c r="DL227" s="3"/>
      <c r="DM227" s="3"/>
      <c r="DN227" s="3"/>
      <c r="DO227" s="3"/>
      <c r="DP227" s="3"/>
      <c r="DQ227" s="3"/>
      <c r="DR227" s="3"/>
      <c r="DS227" s="3"/>
      <c r="DT227" s="3"/>
      <c r="DU227" s="3"/>
      <c r="DV227" s="3"/>
      <c r="DW227" s="3"/>
      <c r="DX227" s="3"/>
      <c r="DY227" s="3"/>
      <c r="DZ227" s="3"/>
      <c r="EA227" s="3"/>
      <c r="EB227" s="3"/>
      <c r="EC227" s="3"/>
      <c r="ED227" s="3"/>
      <c r="EE227" s="3"/>
      <c r="EF227" s="3"/>
      <c r="EG227" s="3"/>
      <c r="EH227" s="3"/>
      <c r="EI227" s="3"/>
      <c r="EJ227" s="3"/>
      <c r="EK227" s="3"/>
      <c r="EL227" s="3"/>
      <c r="EM227" s="3"/>
      <c r="EN227" s="3"/>
      <c r="EO227" s="3"/>
      <c r="EP227" s="3"/>
      <c r="EQ227" s="3"/>
      <c r="ER227" s="3"/>
      <c r="ES227" s="3"/>
      <c r="ET227" s="3"/>
      <c r="EU227" s="3"/>
      <c r="EV227" s="3"/>
      <c r="EW227" s="3"/>
      <c r="EX227" s="3"/>
      <c r="EY227" s="3"/>
      <c r="EZ227" s="3"/>
      <c r="FA227" s="3"/>
      <c r="FB227" s="3"/>
    </row>
    <row r="228" spans="1:158" s="45" customFormat="1" ht="15" hidden="1" customHeight="1" x14ac:dyDescent="0.25">
      <c r="A228" s="200" t="s">
        <v>64</v>
      </c>
      <c r="B228" s="9"/>
      <c r="C228" s="9">
        <v>10</v>
      </c>
      <c r="D228" s="9"/>
      <c r="E228" s="9"/>
      <c r="F228" s="9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  <c r="BD228" s="3"/>
      <c r="BE228" s="3"/>
      <c r="BF228" s="3"/>
      <c r="BG228" s="3"/>
      <c r="BH228" s="3"/>
      <c r="BI228" s="3"/>
      <c r="BJ228" s="3"/>
      <c r="BK228" s="3"/>
      <c r="BL228" s="3"/>
      <c r="BM228" s="3"/>
      <c r="BN228" s="3"/>
      <c r="BO228" s="3"/>
      <c r="BP228" s="3"/>
      <c r="BQ228" s="3"/>
      <c r="BR228" s="3"/>
      <c r="BS228" s="3"/>
      <c r="BT228" s="3"/>
      <c r="BU228" s="3"/>
      <c r="BV228" s="3"/>
      <c r="BW228" s="3"/>
      <c r="BX228" s="3"/>
      <c r="BY228" s="3"/>
      <c r="BZ228" s="3"/>
      <c r="CA228" s="3"/>
      <c r="CB228" s="3"/>
      <c r="CC228" s="3"/>
      <c r="CD228" s="3"/>
      <c r="CE228" s="3"/>
      <c r="CF228" s="3"/>
      <c r="CG228" s="3"/>
      <c r="CH228" s="3"/>
      <c r="CI228" s="3"/>
      <c r="CJ228" s="3"/>
      <c r="CK228" s="3"/>
      <c r="CL228" s="3"/>
      <c r="CM228" s="3"/>
      <c r="CN228" s="3"/>
      <c r="CO228" s="3"/>
      <c r="CP228" s="3"/>
      <c r="CQ228" s="3"/>
      <c r="CR228" s="3"/>
      <c r="CS228" s="3"/>
      <c r="CT228" s="3"/>
      <c r="CU228" s="3"/>
      <c r="CV228" s="3"/>
      <c r="CW228" s="3"/>
      <c r="CX228" s="3"/>
      <c r="CY228" s="3"/>
      <c r="CZ228" s="3"/>
      <c r="DA228" s="3"/>
      <c r="DB228" s="3"/>
      <c r="DC228" s="3"/>
      <c r="DD228" s="3"/>
      <c r="DE228" s="3"/>
      <c r="DF228" s="3"/>
      <c r="DG228" s="3"/>
      <c r="DH228" s="3"/>
      <c r="DI228" s="3"/>
      <c r="DJ228" s="3"/>
      <c r="DK228" s="3"/>
      <c r="DL228" s="3"/>
      <c r="DM228" s="3"/>
      <c r="DN228" s="3"/>
      <c r="DO228" s="3"/>
      <c r="DP228" s="3"/>
      <c r="DQ228" s="3"/>
      <c r="DR228" s="3"/>
      <c r="DS228" s="3"/>
      <c r="DT228" s="3"/>
      <c r="DU228" s="3"/>
      <c r="DV228" s="3"/>
      <c r="DW228" s="3"/>
      <c r="DX228" s="3"/>
      <c r="DY228" s="3"/>
      <c r="DZ228" s="3"/>
      <c r="EA228" s="3"/>
      <c r="EB228" s="3"/>
      <c r="EC228" s="3"/>
      <c r="ED228" s="3"/>
      <c r="EE228" s="3"/>
      <c r="EF228" s="3"/>
      <c r="EG228" s="3"/>
      <c r="EH228" s="3"/>
      <c r="EI228" s="3"/>
      <c r="EJ228" s="3"/>
      <c r="EK228" s="3"/>
      <c r="EL228" s="3"/>
      <c r="EM228" s="3"/>
      <c r="EN228" s="3"/>
      <c r="EO228" s="3"/>
      <c r="EP228" s="3"/>
      <c r="EQ228" s="3"/>
      <c r="ER228" s="3"/>
      <c r="ES228" s="3"/>
      <c r="ET228" s="3"/>
      <c r="EU228" s="3"/>
      <c r="EV228" s="3"/>
      <c r="EW228" s="3"/>
      <c r="EX228" s="3"/>
      <c r="EY228" s="3"/>
      <c r="EZ228" s="3"/>
      <c r="FA228" s="3"/>
      <c r="FB228" s="3"/>
    </row>
    <row r="229" spans="1:158" s="45" customFormat="1" ht="29.25" hidden="1" customHeight="1" x14ac:dyDescent="0.25">
      <c r="A229" s="57" t="s">
        <v>136</v>
      </c>
      <c r="B229" s="9"/>
      <c r="C229" s="9">
        <v>100</v>
      </c>
      <c r="D229" s="9"/>
      <c r="E229" s="9"/>
      <c r="F229" s="9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  <c r="BD229" s="3"/>
      <c r="BE229" s="3"/>
      <c r="BF229" s="3"/>
      <c r="BG229" s="3"/>
      <c r="BH229" s="3"/>
      <c r="BI229" s="3"/>
      <c r="BJ229" s="3"/>
      <c r="BK229" s="3"/>
      <c r="BL229" s="3"/>
      <c r="BM229" s="3"/>
      <c r="BN229" s="3"/>
      <c r="BO229" s="3"/>
      <c r="BP229" s="3"/>
      <c r="BQ229" s="3"/>
      <c r="BR229" s="3"/>
      <c r="BS229" s="3"/>
      <c r="BT229" s="3"/>
      <c r="BU229" s="3"/>
      <c r="BV229" s="3"/>
      <c r="BW229" s="3"/>
      <c r="BX229" s="3"/>
      <c r="BY229" s="3"/>
      <c r="BZ229" s="3"/>
      <c r="CA229" s="3"/>
      <c r="CB229" s="3"/>
      <c r="CC229" s="3"/>
      <c r="CD229" s="3"/>
      <c r="CE229" s="3"/>
      <c r="CF229" s="3"/>
      <c r="CG229" s="3"/>
      <c r="CH229" s="3"/>
      <c r="CI229" s="3"/>
      <c r="CJ229" s="3"/>
      <c r="CK229" s="3"/>
      <c r="CL229" s="3"/>
      <c r="CM229" s="3"/>
      <c r="CN229" s="3"/>
      <c r="CO229" s="3"/>
      <c r="CP229" s="3"/>
      <c r="CQ229" s="3"/>
      <c r="CR229" s="3"/>
      <c r="CS229" s="3"/>
      <c r="CT229" s="3"/>
      <c r="CU229" s="3"/>
      <c r="CV229" s="3"/>
      <c r="CW229" s="3"/>
      <c r="CX229" s="3"/>
      <c r="CY229" s="3"/>
      <c r="CZ229" s="3"/>
      <c r="DA229" s="3"/>
      <c r="DB229" s="3"/>
      <c r="DC229" s="3"/>
      <c r="DD229" s="3"/>
      <c r="DE229" s="3"/>
      <c r="DF229" s="3"/>
      <c r="DG229" s="3"/>
      <c r="DH229" s="3"/>
      <c r="DI229" s="3"/>
      <c r="DJ229" s="3"/>
      <c r="DK229" s="3"/>
      <c r="DL229" s="3"/>
      <c r="DM229" s="3"/>
      <c r="DN229" s="3"/>
      <c r="DO229" s="3"/>
      <c r="DP229" s="3"/>
      <c r="DQ229" s="3"/>
      <c r="DR229" s="3"/>
      <c r="DS229" s="3"/>
      <c r="DT229" s="3"/>
      <c r="DU229" s="3"/>
      <c r="DV229" s="3"/>
      <c r="DW229" s="3"/>
      <c r="DX229" s="3"/>
      <c r="DY229" s="3"/>
      <c r="DZ229" s="3"/>
      <c r="EA229" s="3"/>
      <c r="EB229" s="3"/>
      <c r="EC229" s="3"/>
      <c r="ED229" s="3"/>
      <c r="EE229" s="3"/>
      <c r="EF229" s="3"/>
      <c r="EG229" s="3"/>
      <c r="EH229" s="3"/>
      <c r="EI229" s="3"/>
      <c r="EJ229" s="3"/>
      <c r="EK229" s="3"/>
      <c r="EL229" s="3"/>
      <c r="EM229" s="3"/>
      <c r="EN229" s="3"/>
      <c r="EO229" s="3"/>
      <c r="EP229" s="3"/>
      <c r="EQ229" s="3"/>
      <c r="ER229" s="3"/>
      <c r="ES229" s="3"/>
      <c r="ET229" s="3"/>
      <c r="EU229" s="3"/>
      <c r="EV229" s="3"/>
      <c r="EW229" s="3"/>
      <c r="EX229" s="3"/>
      <c r="EY229" s="3"/>
      <c r="EZ229" s="3"/>
      <c r="FA229" s="3"/>
      <c r="FB229" s="3"/>
    </row>
    <row r="230" spans="1:158" s="45" customFormat="1" hidden="1" x14ac:dyDescent="0.25">
      <c r="A230" s="429" t="s">
        <v>54</v>
      </c>
      <c r="B230" s="9"/>
      <c r="C230" s="9">
        <v>10</v>
      </c>
      <c r="D230" s="9"/>
      <c r="E230" s="9"/>
      <c r="F230" s="9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  <c r="BD230" s="3"/>
      <c r="BE230" s="3"/>
      <c r="BF230" s="3"/>
      <c r="BG230" s="3"/>
      <c r="BH230" s="3"/>
      <c r="BI230" s="3"/>
      <c r="BJ230" s="3"/>
      <c r="BK230" s="3"/>
      <c r="BL230" s="3"/>
      <c r="BM230" s="3"/>
      <c r="BN230" s="3"/>
      <c r="BO230" s="3"/>
      <c r="BP230" s="3"/>
      <c r="BQ230" s="3"/>
      <c r="BR230" s="3"/>
      <c r="BS230" s="3"/>
      <c r="BT230" s="3"/>
      <c r="BU230" s="3"/>
      <c r="BV230" s="3"/>
      <c r="BW230" s="3"/>
      <c r="BX230" s="3"/>
      <c r="BY230" s="3"/>
      <c r="BZ230" s="3"/>
      <c r="CA230" s="3"/>
      <c r="CB230" s="3"/>
      <c r="CC230" s="3"/>
      <c r="CD230" s="3"/>
      <c r="CE230" s="3"/>
      <c r="CF230" s="3"/>
      <c r="CG230" s="3"/>
      <c r="CH230" s="3"/>
      <c r="CI230" s="3"/>
      <c r="CJ230" s="3"/>
      <c r="CK230" s="3"/>
      <c r="CL230" s="3"/>
      <c r="CM230" s="3"/>
      <c r="CN230" s="3"/>
      <c r="CO230" s="3"/>
      <c r="CP230" s="3"/>
      <c r="CQ230" s="3"/>
      <c r="CR230" s="3"/>
      <c r="CS230" s="3"/>
      <c r="CT230" s="3"/>
      <c r="CU230" s="3"/>
      <c r="CV230" s="3"/>
      <c r="CW230" s="3"/>
      <c r="CX230" s="3"/>
      <c r="CY230" s="3"/>
      <c r="CZ230" s="3"/>
      <c r="DA230" s="3"/>
      <c r="DB230" s="3"/>
      <c r="DC230" s="3"/>
      <c r="DD230" s="3"/>
      <c r="DE230" s="3"/>
      <c r="DF230" s="3"/>
      <c r="DG230" s="3"/>
      <c r="DH230" s="3"/>
      <c r="DI230" s="3"/>
      <c r="DJ230" s="3"/>
      <c r="DK230" s="3"/>
      <c r="DL230" s="3"/>
      <c r="DM230" s="3"/>
      <c r="DN230" s="3"/>
      <c r="DO230" s="3"/>
      <c r="DP230" s="3"/>
      <c r="DQ230" s="3"/>
      <c r="DR230" s="3"/>
      <c r="DS230" s="3"/>
      <c r="DT230" s="3"/>
      <c r="DU230" s="3"/>
      <c r="DV230" s="3"/>
      <c r="DW230" s="3"/>
      <c r="DX230" s="3"/>
      <c r="DY230" s="3"/>
      <c r="DZ230" s="3"/>
      <c r="EA230" s="3"/>
      <c r="EB230" s="3"/>
      <c r="EC230" s="3"/>
      <c r="ED230" s="3"/>
      <c r="EE230" s="3"/>
      <c r="EF230" s="3"/>
      <c r="EG230" s="3"/>
      <c r="EH230" s="3"/>
      <c r="EI230" s="3"/>
      <c r="EJ230" s="3"/>
      <c r="EK230" s="3"/>
      <c r="EL230" s="3"/>
      <c r="EM230" s="3"/>
      <c r="EN230" s="3"/>
      <c r="EO230" s="3"/>
      <c r="EP230" s="3"/>
      <c r="EQ230" s="3"/>
      <c r="ER230" s="3"/>
      <c r="ES230" s="3"/>
      <c r="ET230" s="3"/>
      <c r="EU230" s="3"/>
      <c r="EV230" s="3"/>
      <c r="EW230" s="3"/>
      <c r="EX230" s="3"/>
      <c r="EY230" s="3"/>
      <c r="EZ230" s="3"/>
      <c r="FA230" s="3"/>
      <c r="FB230" s="3"/>
    </row>
    <row r="231" spans="1:158" s="45" customFormat="1" ht="15.75" hidden="1" thickBot="1" x14ac:dyDescent="0.3">
      <c r="A231" s="199" t="s">
        <v>152</v>
      </c>
      <c r="B231" s="9"/>
      <c r="C231" s="9">
        <v>210</v>
      </c>
      <c r="D231" s="9"/>
      <c r="E231" s="9"/>
      <c r="F231" s="9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  <c r="BD231" s="3"/>
      <c r="BE231" s="3"/>
      <c r="BF231" s="3"/>
      <c r="BG231" s="3"/>
      <c r="BH231" s="3"/>
      <c r="BI231" s="3"/>
      <c r="BJ231" s="3"/>
      <c r="BK231" s="3"/>
      <c r="BL231" s="3"/>
      <c r="BM231" s="3"/>
      <c r="BN231" s="3"/>
      <c r="BO231" s="3"/>
      <c r="BP231" s="3"/>
      <c r="BQ231" s="3"/>
      <c r="BR231" s="3"/>
      <c r="BS231" s="3"/>
      <c r="BT231" s="3"/>
      <c r="BU231" s="3"/>
      <c r="BV231" s="3"/>
      <c r="BW231" s="3"/>
      <c r="BX231" s="3"/>
      <c r="BY231" s="3"/>
      <c r="BZ231" s="3"/>
      <c r="CA231" s="3"/>
      <c r="CB231" s="3"/>
      <c r="CC231" s="3"/>
      <c r="CD231" s="3"/>
      <c r="CE231" s="3"/>
      <c r="CF231" s="3"/>
      <c r="CG231" s="3"/>
      <c r="CH231" s="3"/>
      <c r="CI231" s="3"/>
      <c r="CJ231" s="3"/>
      <c r="CK231" s="3"/>
      <c r="CL231" s="3"/>
      <c r="CM231" s="3"/>
      <c r="CN231" s="3"/>
      <c r="CO231" s="3"/>
      <c r="CP231" s="3"/>
      <c r="CQ231" s="3"/>
      <c r="CR231" s="3"/>
      <c r="CS231" s="3"/>
      <c r="CT231" s="3"/>
      <c r="CU231" s="3"/>
      <c r="CV231" s="3"/>
      <c r="CW231" s="3"/>
      <c r="CX231" s="3"/>
      <c r="CY231" s="3"/>
      <c r="CZ231" s="3"/>
      <c r="DA231" s="3"/>
      <c r="DB231" s="3"/>
      <c r="DC231" s="3"/>
      <c r="DD231" s="3"/>
      <c r="DE231" s="3"/>
      <c r="DF231" s="3"/>
      <c r="DG231" s="3"/>
      <c r="DH231" s="3"/>
      <c r="DI231" s="3"/>
      <c r="DJ231" s="3"/>
      <c r="DK231" s="3"/>
      <c r="DL231" s="3"/>
      <c r="DM231" s="3"/>
      <c r="DN231" s="3"/>
      <c r="DO231" s="3"/>
      <c r="DP231" s="3"/>
      <c r="DQ231" s="3"/>
      <c r="DR231" s="3"/>
      <c r="DS231" s="3"/>
      <c r="DT231" s="3"/>
      <c r="DU231" s="3"/>
      <c r="DV231" s="3"/>
      <c r="DW231" s="3"/>
      <c r="DX231" s="3"/>
      <c r="DY231" s="3"/>
      <c r="DZ231" s="3"/>
      <c r="EA231" s="3"/>
      <c r="EB231" s="3"/>
      <c r="EC231" s="3"/>
      <c r="ED231" s="3"/>
      <c r="EE231" s="3"/>
      <c r="EF231" s="3"/>
      <c r="EG231" s="3"/>
      <c r="EH231" s="3"/>
      <c r="EI231" s="3"/>
      <c r="EJ231" s="3"/>
      <c r="EK231" s="3"/>
      <c r="EL231" s="3"/>
      <c r="EM231" s="3"/>
      <c r="EN231" s="3"/>
      <c r="EO231" s="3"/>
      <c r="EP231" s="3"/>
      <c r="EQ231" s="3"/>
      <c r="ER231" s="3"/>
      <c r="ES231" s="3"/>
      <c r="ET231" s="3"/>
      <c r="EU231" s="3"/>
      <c r="EV231" s="3"/>
      <c r="EW231" s="3"/>
      <c r="EX231" s="3"/>
      <c r="EY231" s="3"/>
      <c r="EZ231" s="3"/>
      <c r="FA231" s="3"/>
      <c r="FB231" s="3"/>
    </row>
    <row r="232" spans="1:158" s="45" customFormat="1" ht="15" hidden="1" customHeight="1" thickBot="1" x14ac:dyDescent="0.3">
      <c r="A232" s="93" t="s">
        <v>10</v>
      </c>
      <c r="B232" s="152"/>
      <c r="C232" s="152"/>
      <c r="D232" s="152"/>
      <c r="E232" s="152"/>
      <c r="F232" s="152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  <c r="BD232" s="3"/>
      <c r="BE232" s="3"/>
      <c r="BF232" s="3"/>
      <c r="BG232" s="3"/>
      <c r="BH232" s="3"/>
      <c r="BI232" s="3"/>
      <c r="BJ232" s="3"/>
      <c r="BK232" s="3"/>
      <c r="BL232" s="3"/>
      <c r="BM232" s="3"/>
      <c r="BN232" s="3"/>
      <c r="BO232" s="3"/>
      <c r="BP232" s="3"/>
      <c r="BQ232" s="3"/>
      <c r="BR232" s="3"/>
      <c r="BS232" s="3"/>
      <c r="BT232" s="3"/>
      <c r="BU232" s="3"/>
      <c r="BV232" s="3"/>
      <c r="BW232" s="3"/>
      <c r="BX232" s="3"/>
      <c r="BY232" s="3"/>
      <c r="BZ232" s="3"/>
      <c r="CA232" s="3"/>
      <c r="CB232" s="3"/>
      <c r="CC232" s="3"/>
      <c r="CD232" s="3"/>
      <c r="CE232" s="3"/>
      <c r="CF232" s="3"/>
      <c r="CG232" s="3"/>
      <c r="CH232" s="3"/>
      <c r="CI232" s="3"/>
      <c r="CJ232" s="3"/>
      <c r="CK232" s="3"/>
      <c r="CL232" s="3"/>
      <c r="CM232" s="3"/>
      <c r="CN232" s="3"/>
      <c r="CO232" s="3"/>
      <c r="CP232" s="3"/>
      <c r="CQ232" s="3"/>
      <c r="CR232" s="3"/>
      <c r="CS232" s="3"/>
      <c r="CT232" s="3"/>
      <c r="CU232" s="3"/>
      <c r="CV232" s="3"/>
      <c r="CW232" s="3"/>
      <c r="CX232" s="3"/>
      <c r="CY232" s="3"/>
      <c r="CZ232" s="3"/>
      <c r="DA232" s="3"/>
      <c r="DB232" s="3"/>
      <c r="DC232" s="3"/>
      <c r="DD232" s="3"/>
      <c r="DE232" s="3"/>
      <c r="DF232" s="3"/>
      <c r="DG232" s="3"/>
      <c r="DH232" s="3"/>
      <c r="DI232" s="3"/>
      <c r="DJ232" s="3"/>
      <c r="DK232" s="3"/>
      <c r="DL232" s="3"/>
      <c r="DM232" s="3"/>
      <c r="DN232" s="3"/>
      <c r="DO232" s="3"/>
      <c r="DP232" s="3"/>
      <c r="DQ232" s="3"/>
      <c r="DR232" s="3"/>
      <c r="DS232" s="3"/>
      <c r="DT232" s="3"/>
      <c r="DU232" s="3"/>
      <c r="DV232" s="3"/>
      <c r="DW232" s="3"/>
      <c r="DX232" s="3"/>
      <c r="DY232" s="3"/>
      <c r="DZ232" s="3"/>
      <c r="EA232" s="3"/>
      <c r="EB232" s="3"/>
      <c r="EC232" s="3"/>
      <c r="ED232" s="3"/>
      <c r="EE232" s="3"/>
      <c r="EF232" s="3"/>
      <c r="EG232" s="3"/>
      <c r="EH232" s="3"/>
      <c r="EI232" s="3"/>
      <c r="EJ232" s="3"/>
      <c r="EK232" s="3"/>
      <c r="EL232" s="3"/>
      <c r="EM232" s="3"/>
      <c r="EN232" s="3"/>
      <c r="EO232" s="3"/>
      <c r="EP232" s="3"/>
      <c r="EQ232" s="3"/>
      <c r="ER232" s="3"/>
      <c r="ES232" s="3"/>
      <c r="ET232" s="3"/>
      <c r="EU232" s="3"/>
      <c r="EV232" s="3"/>
      <c r="EW232" s="3"/>
      <c r="EX232" s="3"/>
      <c r="EY232" s="3"/>
      <c r="EZ232" s="3"/>
      <c r="FA232" s="3"/>
      <c r="FB232" s="3"/>
    </row>
    <row r="233" spans="1:158" s="45" customFormat="1" ht="15" hidden="1" customHeight="1" x14ac:dyDescent="0.25">
      <c r="A233" s="221" t="s">
        <v>290</v>
      </c>
      <c r="B233" s="30"/>
      <c r="C233" s="30"/>
      <c r="D233" s="30"/>
      <c r="E233" s="30"/>
      <c r="F233" s="30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  <c r="BD233" s="3"/>
      <c r="BE233" s="3"/>
      <c r="BF233" s="3"/>
      <c r="BG233" s="3"/>
      <c r="BH233" s="3"/>
      <c r="BI233" s="3"/>
      <c r="BJ233" s="3"/>
      <c r="BK233" s="3"/>
      <c r="BL233" s="3"/>
      <c r="BM233" s="3"/>
      <c r="BN233" s="3"/>
      <c r="BO233" s="3"/>
      <c r="BP233" s="3"/>
      <c r="BQ233" s="3"/>
      <c r="BR233" s="3"/>
      <c r="BS233" s="3"/>
      <c r="BT233" s="3"/>
      <c r="BU233" s="3"/>
      <c r="BV233" s="3"/>
      <c r="BW233" s="3"/>
      <c r="BX233" s="3"/>
      <c r="BY233" s="3"/>
      <c r="BZ233" s="3"/>
      <c r="CA233" s="3"/>
      <c r="CB233" s="3"/>
      <c r="CC233" s="3"/>
      <c r="CD233" s="3"/>
      <c r="CE233" s="3"/>
      <c r="CF233" s="3"/>
      <c r="CG233" s="3"/>
      <c r="CH233" s="3"/>
      <c r="CI233" s="3"/>
      <c r="CJ233" s="3"/>
      <c r="CK233" s="3"/>
      <c r="CL233" s="3"/>
      <c r="CM233" s="3"/>
      <c r="CN233" s="3"/>
      <c r="CO233" s="3"/>
      <c r="CP233" s="3"/>
      <c r="CQ233" s="3"/>
      <c r="CR233" s="3"/>
      <c r="CS233" s="3"/>
      <c r="CT233" s="3"/>
      <c r="CU233" s="3"/>
      <c r="CV233" s="3"/>
      <c r="CW233" s="3"/>
      <c r="CX233" s="3"/>
      <c r="CY233" s="3"/>
      <c r="CZ233" s="3"/>
      <c r="DA233" s="3"/>
      <c r="DB233" s="3"/>
      <c r="DC233" s="3"/>
      <c r="DD233" s="3"/>
      <c r="DE233" s="3"/>
      <c r="DF233" s="3"/>
      <c r="DG233" s="3"/>
      <c r="DH233" s="3"/>
      <c r="DI233" s="3"/>
      <c r="DJ233" s="3"/>
      <c r="DK233" s="3"/>
      <c r="DL233" s="3"/>
      <c r="DM233" s="3"/>
      <c r="DN233" s="3"/>
      <c r="DO233" s="3"/>
      <c r="DP233" s="3"/>
      <c r="DQ233" s="3"/>
      <c r="DR233" s="3"/>
      <c r="DS233" s="3"/>
      <c r="DT233" s="3"/>
      <c r="DU233" s="3"/>
      <c r="DV233" s="3"/>
      <c r="DW233" s="3"/>
      <c r="DX233" s="3"/>
      <c r="DY233" s="3"/>
      <c r="DZ233" s="3"/>
      <c r="EA233" s="3"/>
      <c r="EB233" s="3"/>
      <c r="EC233" s="3"/>
      <c r="ED233" s="3"/>
      <c r="EE233" s="3"/>
      <c r="EF233" s="3"/>
      <c r="EG233" s="3"/>
      <c r="EH233" s="3"/>
      <c r="EI233" s="3"/>
      <c r="EJ233" s="3"/>
      <c r="EK233" s="3"/>
      <c r="EL233" s="3"/>
      <c r="EM233" s="3"/>
      <c r="EN233" s="3"/>
      <c r="EO233" s="3"/>
      <c r="EP233" s="3"/>
      <c r="EQ233" s="3"/>
      <c r="ER233" s="3"/>
      <c r="ES233" s="3"/>
      <c r="ET233" s="3"/>
      <c r="EU233" s="3"/>
      <c r="EV233" s="3"/>
      <c r="EW233" s="3"/>
      <c r="EX233" s="3"/>
      <c r="EY233" s="3"/>
      <c r="EZ233" s="3"/>
      <c r="FA233" s="3"/>
      <c r="FB233" s="3"/>
    </row>
    <row r="234" spans="1:158" s="45" customFormat="1" ht="15" hidden="1" customHeight="1" x14ac:dyDescent="0.25">
      <c r="A234" s="222" t="s">
        <v>144</v>
      </c>
      <c r="B234" s="9"/>
      <c r="C234" s="9"/>
      <c r="D234" s="9"/>
      <c r="E234" s="9"/>
      <c r="F234" s="9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  <c r="BD234" s="3"/>
      <c r="BE234" s="3"/>
      <c r="BF234" s="3"/>
      <c r="BG234" s="3"/>
      <c r="BH234" s="3"/>
      <c r="BI234" s="3"/>
      <c r="BJ234" s="3"/>
      <c r="BK234" s="3"/>
      <c r="BL234" s="3"/>
      <c r="BM234" s="3"/>
      <c r="BN234" s="3"/>
      <c r="BO234" s="3"/>
      <c r="BP234" s="3"/>
      <c r="BQ234" s="3"/>
      <c r="BR234" s="3"/>
      <c r="BS234" s="3"/>
      <c r="BT234" s="3"/>
      <c r="BU234" s="3"/>
      <c r="BV234" s="3"/>
      <c r="BW234" s="3"/>
      <c r="BX234" s="3"/>
      <c r="BY234" s="3"/>
      <c r="BZ234" s="3"/>
      <c r="CA234" s="3"/>
      <c r="CB234" s="3"/>
      <c r="CC234" s="3"/>
      <c r="CD234" s="3"/>
      <c r="CE234" s="3"/>
      <c r="CF234" s="3"/>
      <c r="CG234" s="3"/>
      <c r="CH234" s="3"/>
      <c r="CI234" s="3"/>
      <c r="CJ234" s="3"/>
      <c r="CK234" s="3"/>
      <c r="CL234" s="3"/>
      <c r="CM234" s="3"/>
      <c r="CN234" s="3"/>
      <c r="CO234" s="3"/>
      <c r="CP234" s="3"/>
      <c r="CQ234" s="3"/>
      <c r="CR234" s="3"/>
      <c r="CS234" s="3"/>
      <c r="CT234" s="3"/>
      <c r="CU234" s="3"/>
      <c r="CV234" s="3"/>
      <c r="CW234" s="3"/>
      <c r="CX234" s="3"/>
      <c r="CY234" s="3"/>
      <c r="CZ234" s="3"/>
      <c r="DA234" s="3"/>
      <c r="DB234" s="3"/>
      <c r="DC234" s="3"/>
      <c r="DD234" s="3"/>
      <c r="DE234" s="3"/>
      <c r="DF234" s="3"/>
      <c r="DG234" s="3"/>
      <c r="DH234" s="3"/>
      <c r="DI234" s="3"/>
      <c r="DJ234" s="3"/>
      <c r="DK234" s="3"/>
      <c r="DL234" s="3"/>
      <c r="DM234" s="3"/>
      <c r="DN234" s="3"/>
      <c r="DO234" s="3"/>
      <c r="DP234" s="3"/>
      <c r="DQ234" s="3"/>
      <c r="DR234" s="3"/>
      <c r="DS234" s="3"/>
      <c r="DT234" s="3"/>
      <c r="DU234" s="3"/>
      <c r="DV234" s="3"/>
      <c r="DW234" s="3"/>
      <c r="DX234" s="3"/>
      <c r="DY234" s="3"/>
      <c r="DZ234" s="3"/>
      <c r="EA234" s="3"/>
      <c r="EB234" s="3"/>
      <c r="EC234" s="3"/>
      <c r="ED234" s="3"/>
      <c r="EE234" s="3"/>
      <c r="EF234" s="3"/>
      <c r="EG234" s="3"/>
      <c r="EH234" s="3"/>
      <c r="EI234" s="3"/>
      <c r="EJ234" s="3"/>
      <c r="EK234" s="3"/>
      <c r="EL234" s="3"/>
      <c r="EM234" s="3"/>
      <c r="EN234" s="3"/>
      <c r="EO234" s="3"/>
      <c r="EP234" s="3"/>
      <c r="EQ234" s="3"/>
      <c r="ER234" s="3"/>
      <c r="ES234" s="3"/>
      <c r="ET234" s="3"/>
      <c r="EU234" s="3"/>
      <c r="EV234" s="3"/>
      <c r="EW234" s="3"/>
      <c r="EX234" s="3"/>
      <c r="EY234" s="3"/>
      <c r="EZ234" s="3"/>
      <c r="FA234" s="3"/>
      <c r="FB234" s="3"/>
    </row>
    <row r="235" spans="1:158" s="45" customFormat="1" ht="15" hidden="1" customHeight="1" x14ac:dyDescent="0.25">
      <c r="A235" s="216" t="s">
        <v>114</v>
      </c>
      <c r="B235" s="9"/>
      <c r="C235" s="9"/>
      <c r="D235" s="9"/>
      <c r="E235" s="9"/>
      <c r="F235" s="9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  <c r="BD235" s="3"/>
      <c r="BE235" s="3"/>
      <c r="BF235" s="3"/>
      <c r="BG235" s="3"/>
      <c r="BH235" s="3"/>
      <c r="BI235" s="3"/>
      <c r="BJ235" s="3"/>
      <c r="BK235" s="3"/>
      <c r="BL235" s="3"/>
      <c r="BM235" s="3"/>
      <c r="BN235" s="3"/>
      <c r="BO235" s="3"/>
      <c r="BP235" s="3"/>
      <c r="BQ235" s="3"/>
      <c r="BR235" s="3"/>
      <c r="BS235" s="3"/>
      <c r="BT235" s="3"/>
      <c r="BU235" s="3"/>
      <c r="BV235" s="3"/>
      <c r="BW235" s="3"/>
      <c r="BX235" s="3"/>
      <c r="BY235" s="3"/>
      <c r="BZ235" s="3"/>
      <c r="CA235" s="3"/>
      <c r="CB235" s="3"/>
      <c r="CC235" s="3"/>
      <c r="CD235" s="3"/>
      <c r="CE235" s="3"/>
      <c r="CF235" s="3"/>
      <c r="CG235" s="3"/>
      <c r="CH235" s="3"/>
      <c r="CI235" s="3"/>
      <c r="CJ235" s="3"/>
      <c r="CK235" s="3"/>
      <c r="CL235" s="3"/>
      <c r="CM235" s="3"/>
      <c r="CN235" s="3"/>
      <c r="CO235" s="3"/>
      <c r="CP235" s="3"/>
      <c r="CQ235" s="3"/>
      <c r="CR235" s="3"/>
      <c r="CS235" s="3"/>
      <c r="CT235" s="3"/>
      <c r="CU235" s="3"/>
      <c r="CV235" s="3"/>
      <c r="CW235" s="3"/>
      <c r="CX235" s="3"/>
      <c r="CY235" s="3"/>
      <c r="CZ235" s="3"/>
      <c r="DA235" s="3"/>
      <c r="DB235" s="3"/>
      <c r="DC235" s="3"/>
      <c r="DD235" s="3"/>
      <c r="DE235" s="3"/>
      <c r="DF235" s="3"/>
      <c r="DG235" s="3"/>
      <c r="DH235" s="3"/>
      <c r="DI235" s="3"/>
      <c r="DJ235" s="3"/>
      <c r="DK235" s="3"/>
      <c r="DL235" s="3"/>
      <c r="DM235" s="3"/>
      <c r="DN235" s="3"/>
      <c r="DO235" s="3"/>
      <c r="DP235" s="3"/>
      <c r="DQ235" s="3"/>
      <c r="DR235" s="3"/>
      <c r="DS235" s="3"/>
      <c r="DT235" s="3"/>
      <c r="DU235" s="3"/>
      <c r="DV235" s="3"/>
      <c r="DW235" s="3"/>
      <c r="DX235" s="3"/>
      <c r="DY235" s="3"/>
      <c r="DZ235" s="3"/>
      <c r="EA235" s="3"/>
      <c r="EB235" s="3"/>
      <c r="EC235" s="3"/>
      <c r="ED235" s="3"/>
      <c r="EE235" s="3"/>
      <c r="EF235" s="3"/>
      <c r="EG235" s="3"/>
      <c r="EH235" s="3"/>
      <c r="EI235" s="3"/>
      <c r="EJ235" s="3"/>
      <c r="EK235" s="3"/>
      <c r="EL235" s="3"/>
      <c r="EM235" s="3"/>
      <c r="EN235" s="3"/>
      <c r="EO235" s="3"/>
      <c r="EP235" s="3"/>
      <c r="EQ235" s="3"/>
      <c r="ER235" s="3"/>
      <c r="ES235" s="3"/>
      <c r="ET235" s="3"/>
      <c r="EU235" s="3"/>
      <c r="EV235" s="3"/>
      <c r="EW235" s="3"/>
      <c r="EX235" s="3"/>
      <c r="EY235" s="3"/>
      <c r="EZ235" s="3"/>
      <c r="FA235" s="3"/>
      <c r="FB235" s="3"/>
    </row>
    <row r="236" spans="1:158" s="45" customFormat="1" ht="15" hidden="1" customHeight="1" x14ac:dyDescent="0.25">
      <c r="A236" s="200" t="s">
        <v>64</v>
      </c>
      <c r="B236" s="9"/>
      <c r="C236" s="9">
        <v>10</v>
      </c>
      <c r="D236" s="9"/>
      <c r="E236" s="9"/>
      <c r="F236" s="9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  <c r="BD236" s="3"/>
      <c r="BE236" s="3"/>
      <c r="BF236" s="3"/>
      <c r="BG236" s="3"/>
      <c r="BH236" s="3"/>
      <c r="BI236" s="3"/>
      <c r="BJ236" s="3"/>
      <c r="BK236" s="3"/>
      <c r="BL236" s="3"/>
      <c r="BM236" s="3"/>
      <c r="BN236" s="3"/>
      <c r="BO236" s="3"/>
      <c r="BP236" s="3"/>
      <c r="BQ236" s="3"/>
      <c r="BR236" s="3"/>
      <c r="BS236" s="3"/>
      <c r="BT236" s="3"/>
      <c r="BU236" s="3"/>
      <c r="BV236" s="3"/>
      <c r="BW236" s="3"/>
      <c r="BX236" s="3"/>
      <c r="BY236" s="3"/>
      <c r="BZ236" s="3"/>
      <c r="CA236" s="3"/>
      <c r="CB236" s="3"/>
      <c r="CC236" s="3"/>
      <c r="CD236" s="3"/>
      <c r="CE236" s="3"/>
      <c r="CF236" s="3"/>
      <c r="CG236" s="3"/>
      <c r="CH236" s="3"/>
      <c r="CI236" s="3"/>
      <c r="CJ236" s="3"/>
      <c r="CK236" s="3"/>
      <c r="CL236" s="3"/>
      <c r="CM236" s="3"/>
      <c r="CN236" s="3"/>
      <c r="CO236" s="3"/>
      <c r="CP236" s="3"/>
      <c r="CQ236" s="3"/>
      <c r="CR236" s="3"/>
      <c r="CS236" s="3"/>
      <c r="CT236" s="3"/>
      <c r="CU236" s="3"/>
      <c r="CV236" s="3"/>
      <c r="CW236" s="3"/>
      <c r="CX236" s="3"/>
      <c r="CY236" s="3"/>
      <c r="CZ236" s="3"/>
      <c r="DA236" s="3"/>
      <c r="DB236" s="3"/>
      <c r="DC236" s="3"/>
      <c r="DD236" s="3"/>
      <c r="DE236" s="3"/>
      <c r="DF236" s="3"/>
      <c r="DG236" s="3"/>
      <c r="DH236" s="3"/>
      <c r="DI236" s="3"/>
      <c r="DJ236" s="3"/>
      <c r="DK236" s="3"/>
      <c r="DL236" s="3"/>
      <c r="DM236" s="3"/>
      <c r="DN236" s="3"/>
      <c r="DO236" s="3"/>
      <c r="DP236" s="3"/>
      <c r="DQ236" s="3"/>
      <c r="DR236" s="3"/>
      <c r="DS236" s="3"/>
      <c r="DT236" s="3"/>
      <c r="DU236" s="3"/>
      <c r="DV236" s="3"/>
      <c r="DW236" s="3"/>
      <c r="DX236" s="3"/>
      <c r="DY236" s="3"/>
      <c r="DZ236" s="3"/>
      <c r="EA236" s="3"/>
      <c r="EB236" s="3"/>
      <c r="EC236" s="3"/>
      <c r="ED236" s="3"/>
      <c r="EE236" s="3"/>
      <c r="EF236" s="3"/>
      <c r="EG236" s="3"/>
      <c r="EH236" s="3"/>
      <c r="EI236" s="3"/>
      <c r="EJ236" s="3"/>
      <c r="EK236" s="3"/>
      <c r="EL236" s="3"/>
      <c r="EM236" s="3"/>
      <c r="EN236" s="3"/>
      <c r="EO236" s="3"/>
      <c r="EP236" s="3"/>
      <c r="EQ236" s="3"/>
      <c r="ER236" s="3"/>
      <c r="ES236" s="3"/>
      <c r="ET236" s="3"/>
      <c r="EU236" s="3"/>
      <c r="EV236" s="3"/>
      <c r="EW236" s="3"/>
      <c r="EX236" s="3"/>
      <c r="EY236" s="3"/>
      <c r="EZ236" s="3"/>
      <c r="FA236" s="3"/>
      <c r="FB236" s="3"/>
    </row>
    <row r="237" spans="1:158" s="45" customFormat="1" ht="29.25" hidden="1" customHeight="1" x14ac:dyDescent="0.25">
      <c r="A237" s="57" t="s">
        <v>136</v>
      </c>
      <c r="B237" s="9"/>
      <c r="C237" s="9">
        <v>30</v>
      </c>
      <c r="D237" s="9"/>
      <c r="E237" s="9"/>
      <c r="F237" s="9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  <c r="BD237" s="3"/>
      <c r="BE237" s="3"/>
      <c r="BF237" s="3"/>
      <c r="BG237" s="3"/>
      <c r="BH237" s="3"/>
      <c r="BI237" s="3"/>
      <c r="BJ237" s="3"/>
      <c r="BK237" s="3"/>
      <c r="BL237" s="3"/>
      <c r="BM237" s="3"/>
      <c r="BN237" s="3"/>
      <c r="BO237" s="3"/>
      <c r="BP237" s="3"/>
      <c r="BQ237" s="3"/>
      <c r="BR237" s="3"/>
      <c r="BS237" s="3"/>
      <c r="BT237" s="3"/>
      <c r="BU237" s="3"/>
      <c r="BV237" s="3"/>
      <c r="BW237" s="3"/>
      <c r="BX237" s="3"/>
      <c r="BY237" s="3"/>
      <c r="BZ237" s="3"/>
      <c r="CA237" s="3"/>
      <c r="CB237" s="3"/>
      <c r="CC237" s="3"/>
      <c r="CD237" s="3"/>
      <c r="CE237" s="3"/>
      <c r="CF237" s="3"/>
      <c r="CG237" s="3"/>
      <c r="CH237" s="3"/>
      <c r="CI237" s="3"/>
      <c r="CJ237" s="3"/>
      <c r="CK237" s="3"/>
      <c r="CL237" s="3"/>
      <c r="CM237" s="3"/>
      <c r="CN237" s="3"/>
      <c r="CO237" s="3"/>
      <c r="CP237" s="3"/>
      <c r="CQ237" s="3"/>
      <c r="CR237" s="3"/>
      <c r="CS237" s="3"/>
      <c r="CT237" s="3"/>
      <c r="CU237" s="3"/>
      <c r="CV237" s="3"/>
      <c r="CW237" s="3"/>
      <c r="CX237" s="3"/>
      <c r="CY237" s="3"/>
      <c r="CZ237" s="3"/>
      <c r="DA237" s="3"/>
      <c r="DB237" s="3"/>
      <c r="DC237" s="3"/>
      <c r="DD237" s="3"/>
      <c r="DE237" s="3"/>
      <c r="DF237" s="3"/>
      <c r="DG237" s="3"/>
      <c r="DH237" s="3"/>
      <c r="DI237" s="3"/>
      <c r="DJ237" s="3"/>
      <c r="DK237" s="3"/>
      <c r="DL237" s="3"/>
      <c r="DM237" s="3"/>
      <c r="DN237" s="3"/>
      <c r="DO237" s="3"/>
      <c r="DP237" s="3"/>
      <c r="DQ237" s="3"/>
      <c r="DR237" s="3"/>
      <c r="DS237" s="3"/>
      <c r="DT237" s="3"/>
      <c r="DU237" s="3"/>
      <c r="DV237" s="3"/>
      <c r="DW237" s="3"/>
      <c r="DX237" s="3"/>
      <c r="DY237" s="3"/>
      <c r="DZ237" s="3"/>
      <c r="EA237" s="3"/>
      <c r="EB237" s="3"/>
      <c r="EC237" s="3"/>
      <c r="ED237" s="3"/>
      <c r="EE237" s="3"/>
      <c r="EF237" s="3"/>
      <c r="EG237" s="3"/>
      <c r="EH237" s="3"/>
      <c r="EI237" s="3"/>
      <c r="EJ237" s="3"/>
      <c r="EK237" s="3"/>
      <c r="EL237" s="3"/>
      <c r="EM237" s="3"/>
      <c r="EN237" s="3"/>
      <c r="EO237" s="3"/>
      <c r="EP237" s="3"/>
      <c r="EQ237" s="3"/>
      <c r="ER237" s="3"/>
      <c r="ES237" s="3"/>
      <c r="ET237" s="3"/>
      <c r="EU237" s="3"/>
      <c r="EV237" s="3"/>
      <c r="EW237" s="3"/>
      <c r="EX237" s="3"/>
      <c r="EY237" s="3"/>
      <c r="EZ237" s="3"/>
      <c r="FA237" s="3"/>
      <c r="FB237" s="3"/>
    </row>
    <row r="238" spans="1:158" s="45" customFormat="1" ht="14.25" hidden="1" customHeight="1" x14ac:dyDescent="0.25">
      <c r="A238" s="429" t="s">
        <v>54</v>
      </c>
      <c r="B238" s="9"/>
      <c r="C238" s="9">
        <v>30</v>
      </c>
      <c r="D238" s="9"/>
      <c r="E238" s="9"/>
      <c r="F238" s="9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  <c r="BD238" s="3"/>
      <c r="BE238" s="3"/>
      <c r="BF238" s="3"/>
      <c r="BG238" s="3"/>
      <c r="BH238" s="3"/>
      <c r="BI238" s="3"/>
      <c r="BJ238" s="3"/>
      <c r="BK238" s="3"/>
      <c r="BL238" s="3"/>
      <c r="BM238" s="3"/>
      <c r="BN238" s="3"/>
      <c r="BO238" s="3"/>
      <c r="BP238" s="3"/>
      <c r="BQ238" s="3"/>
      <c r="BR238" s="3"/>
      <c r="BS238" s="3"/>
      <c r="BT238" s="3"/>
      <c r="BU238" s="3"/>
      <c r="BV238" s="3"/>
      <c r="BW238" s="3"/>
      <c r="BX238" s="3"/>
      <c r="BY238" s="3"/>
      <c r="BZ238" s="3"/>
      <c r="CA238" s="3"/>
      <c r="CB238" s="3"/>
      <c r="CC238" s="3"/>
      <c r="CD238" s="3"/>
      <c r="CE238" s="3"/>
      <c r="CF238" s="3"/>
      <c r="CG238" s="3"/>
      <c r="CH238" s="3"/>
      <c r="CI238" s="3"/>
      <c r="CJ238" s="3"/>
      <c r="CK238" s="3"/>
      <c r="CL238" s="3"/>
      <c r="CM238" s="3"/>
      <c r="CN238" s="3"/>
      <c r="CO238" s="3"/>
      <c r="CP238" s="3"/>
      <c r="CQ238" s="3"/>
      <c r="CR238" s="3"/>
      <c r="CS238" s="3"/>
      <c r="CT238" s="3"/>
      <c r="CU238" s="3"/>
      <c r="CV238" s="3"/>
      <c r="CW238" s="3"/>
      <c r="CX238" s="3"/>
      <c r="CY238" s="3"/>
      <c r="CZ238" s="3"/>
      <c r="DA238" s="3"/>
      <c r="DB238" s="3"/>
      <c r="DC238" s="3"/>
      <c r="DD238" s="3"/>
      <c r="DE238" s="3"/>
      <c r="DF238" s="3"/>
      <c r="DG238" s="3"/>
      <c r="DH238" s="3"/>
      <c r="DI238" s="3"/>
      <c r="DJ238" s="3"/>
      <c r="DK238" s="3"/>
      <c r="DL238" s="3"/>
      <c r="DM238" s="3"/>
      <c r="DN238" s="3"/>
      <c r="DO238" s="3"/>
      <c r="DP238" s="3"/>
      <c r="DQ238" s="3"/>
      <c r="DR238" s="3"/>
      <c r="DS238" s="3"/>
      <c r="DT238" s="3"/>
      <c r="DU238" s="3"/>
      <c r="DV238" s="3"/>
      <c r="DW238" s="3"/>
      <c r="DX238" s="3"/>
      <c r="DY238" s="3"/>
      <c r="DZ238" s="3"/>
      <c r="EA238" s="3"/>
      <c r="EB238" s="3"/>
      <c r="EC238" s="3"/>
      <c r="ED238" s="3"/>
      <c r="EE238" s="3"/>
      <c r="EF238" s="3"/>
      <c r="EG238" s="3"/>
      <c r="EH238" s="3"/>
      <c r="EI238" s="3"/>
      <c r="EJ238" s="3"/>
      <c r="EK238" s="3"/>
      <c r="EL238" s="3"/>
      <c r="EM238" s="3"/>
      <c r="EN238" s="3"/>
      <c r="EO238" s="3"/>
      <c r="EP238" s="3"/>
      <c r="EQ238" s="3"/>
      <c r="ER238" s="3"/>
      <c r="ES238" s="3"/>
      <c r="ET238" s="3"/>
      <c r="EU238" s="3"/>
      <c r="EV238" s="3"/>
      <c r="EW238" s="3"/>
      <c r="EX238" s="3"/>
      <c r="EY238" s="3"/>
      <c r="EZ238" s="3"/>
      <c r="FA238" s="3"/>
      <c r="FB238" s="3"/>
    </row>
    <row r="239" spans="1:158" s="45" customFormat="1" ht="15.75" hidden="1" thickBot="1" x14ac:dyDescent="0.3">
      <c r="A239" s="199" t="s">
        <v>152</v>
      </c>
      <c r="B239" s="9"/>
      <c r="C239" s="9">
        <v>210</v>
      </c>
      <c r="D239" s="9"/>
      <c r="E239" s="9"/>
      <c r="F239" s="9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  <c r="BD239" s="3"/>
      <c r="BE239" s="3"/>
      <c r="BF239" s="3"/>
      <c r="BG239" s="3"/>
      <c r="BH239" s="3"/>
      <c r="BI239" s="3"/>
      <c r="BJ239" s="3"/>
      <c r="BK239" s="3"/>
      <c r="BL239" s="3"/>
      <c r="BM239" s="3"/>
      <c r="BN239" s="3"/>
      <c r="BO239" s="3"/>
      <c r="BP239" s="3"/>
      <c r="BQ239" s="3"/>
      <c r="BR239" s="3"/>
      <c r="BS239" s="3"/>
      <c r="BT239" s="3"/>
      <c r="BU239" s="3"/>
      <c r="BV239" s="3"/>
      <c r="BW239" s="3"/>
      <c r="BX239" s="3"/>
      <c r="BY239" s="3"/>
      <c r="BZ239" s="3"/>
      <c r="CA239" s="3"/>
      <c r="CB239" s="3"/>
      <c r="CC239" s="3"/>
      <c r="CD239" s="3"/>
      <c r="CE239" s="3"/>
      <c r="CF239" s="3"/>
      <c r="CG239" s="3"/>
      <c r="CH239" s="3"/>
      <c r="CI239" s="3"/>
      <c r="CJ239" s="3"/>
      <c r="CK239" s="3"/>
      <c r="CL239" s="3"/>
      <c r="CM239" s="3"/>
      <c r="CN239" s="3"/>
      <c r="CO239" s="3"/>
      <c r="CP239" s="3"/>
      <c r="CQ239" s="3"/>
      <c r="CR239" s="3"/>
      <c r="CS239" s="3"/>
      <c r="CT239" s="3"/>
      <c r="CU239" s="3"/>
      <c r="CV239" s="3"/>
      <c r="CW239" s="3"/>
      <c r="CX239" s="3"/>
      <c r="CY239" s="3"/>
      <c r="CZ239" s="3"/>
      <c r="DA239" s="3"/>
      <c r="DB239" s="3"/>
      <c r="DC239" s="3"/>
      <c r="DD239" s="3"/>
      <c r="DE239" s="3"/>
      <c r="DF239" s="3"/>
      <c r="DG239" s="3"/>
      <c r="DH239" s="3"/>
      <c r="DI239" s="3"/>
      <c r="DJ239" s="3"/>
      <c r="DK239" s="3"/>
      <c r="DL239" s="3"/>
      <c r="DM239" s="3"/>
      <c r="DN239" s="3"/>
      <c r="DO239" s="3"/>
      <c r="DP239" s="3"/>
      <c r="DQ239" s="3"/>
      <c r="DR239" s="3"/>
      <c r="DS239" s="3"/>
      <c r="DT239" s="3"/>
      <c r="DU239" s="3"/>
      <c r="DV239" s="3"/>
      <c r="DW239" s="3"/>
      <c r="DX239" s="3"/>
      <c r="DY239" s="3"/>
      <c r="DZ239" s="3"/>
      <c r="EA239" s="3"/>
      <c r="EB239" s="3"/>
      <c r="EC239" s="3"/>
      <c r="ED239" s="3"/>
      <c r="EE239" s="3"/>
      <c r="EF239" s="3"/>
      <c r="EG239" s="3"/>
      <c r="EH239" s="3"/>
      <c r="EI239" s="3"/>
      <c r="EJ239" s="3"/>
      <c r="EK239" s="3"/>
      <c r="EL239" s="3"/>
      <c r="EM239" s="3"/>
      <c r="EN239" s="3"/>
      <c r="EO239" s="3"/>
      <c r="EP239" s="3"/>
      <c r="EQ239" s="3"/>
      <c r="ER239" s="3"/>
      <c r="ES239" s="3"/>
      <c r="ET239" s="3"/>
      <c r="EU239" s="3"/>
      <c r="EV239" s="3"/>
      <c r="EW239" s="3"/>
      <c r="EX239" s="3"/>
      <c r="EY239" s="3"/>
      <c r="EZ239" s="3"/>
      <c r="FA239" s="3"/>
      <c r="FB239" s="3"/>
    </row>
    <row r="240" spans="1:158" s="45" customFormat="1" ht="15" hidden="1" customHeight="1" thickBot="1" x14ac:dyDescent="0.3">
      <c r="A240" s="93" t="s">
        <v>10</v>
      </c>
      <c r="B240" s="152"/>
      <c r="C240" s="152"/>
      <c r="D240" s="152"/>
      <c r="E240" s="152"/>
      <c r="F240" s="152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  <c r="BD240" s="3"/>
      <c r="BE240" s="3"/>
      <c r="BF240" s="3"/>
      <c r="BG240" s="3"/>
      <c r="BH240" s="3"/>
      <c r="BI240" s="3"/>
      <c r="BJ240" s="3"/>
      <c r="BK240" s="3"/>
      <c r="BL240" s="3"/>
      <c r="BM240" s="3"/>
      <c r="BN240" s="3"/>
      <c r="BO240" s="3"/>
      <c r="BP240" s="3"/>
      <c r="BQ240" s="3"/>
      <c r="BR240" s="3"/>
      <c r="BS240" s="3"/>
      <c r="BT240" s="3"/>
      <c r="BU240" s="3"/>
      <c r="BV240" s="3"/>
      <c r="BW240" s="3"/>
      <c r="BX240" s="3"/>
      <c r="BY240" s="3"/>
      <c r="BZ240" s="3"/>
      <c r="CA240" s="3"/>
      <c r="CB240" s="3"/>
      <c r="CC240" s="3"/>
      <c r="CD240" s="3"/>
      <c r="CE240" s="3"/>
      <c r="CF240" s="3"/>
      <c r="CG240" s="3"/>
      <c r="CH240" s="3"/>
      <c r="CI240" s="3"/>
      <c r="CJ240" s="3"/>
      <c r="CK240" s="3"/>
      <c r="CL240" s="3"/>
      <c r="CM240" s="3"/>
      <c r="CN240" s="3"/>
      <c r="CO240" s="3"/>
      <c r="CP240" s="3"/>
      <c r="CQ240" s="3"/>
      <c r="CR240" s="3"/>
      <c r="CS240" s="3"/>
      <c r="CT240" s="3"/>
      <c r="CU240" s="3"/>
      <c r="CV240" s="3"/>
      <c r="CW240" s="3"/>
      <c r="CX240" s="3"/>
      <c r="CY240" s="3"/>
      <c r="CZ240" s="3"/>
      <c r="DA240" s="3"/>
      <c r="DB240" s="3"/>
      <c r="DC240" s="3"/>
      <c r="DD240" s="3"/>
      <c r="DE240" s="3"/>
      <c r="DF240" s="3"/>
      <c r="DG240" s="3"/>
      <c r="DH240" s="3"/>
      <c r="DI240" s="3"/>
      <c r="DJ240" s="3"/>
      <c r="DK240" s="3"/>
      <c r="DL240" s="3"/>
      <c r="DM240" s="3"/>
      <c r="DN240" s="3"/>
      <c r="DO240" s="3"/>
      <c r="DP240" s="3"/>
      <c r="DQ240" s="3"/>
      <c r="DR240" s="3"/>
      <c r="DS240" s="3"/>
      <c r="DT240" s="3"/>
      <c r="DU240" s="3"/>
      <c r="DV240" s="3"/>
      <c r="DW240" s="3"/>
      <c r="DX240" s="3"/>
      <c r="DY240" s="3"/>
      <c r="DZ240" s="3"/>
      <c r="EA240" s="3"/>
      <c r="EB240" s="3"/>
      <c r="EC240" s="3"/>
      <c r="ED240" s="3"/>
      <c r="EE240" s="3"/>
      <c r="EF240" s="3"/>
      <c r="EG240" s="3"/>
      <c r="EH240" s="3"/>
      <c r="EI240" s="3"/>
      <c r="EJ240" s="3"/>
      <c r="EK240" s="3"/>
      <c r="EL240" s="3"/>
      <c r="EM240" s="3"/>
      <c r="EN240" s="3"/>
      <c r="EO240" s="3"/>
      <c r="EP240" s="3"/>
      <c r="EQ240" s="3"/>
      <c r="ER240" s="3"/>
      <c r="ES240" s="3"/>
      <c r="ET240" s="3"/>
      <c r="EU240" s="3"/>
      <c r="EV240" s="3"/>
      <c r="EW240" s="3"/>
      <c r="EX240" s="3"/>
      <c r="EY240" s="3"/>
      <c r="EZ240" s="3"/>
      <c r="FA240" s="3"/>
      <c r="FB240" s="3"/>
    </row>
    <row r="241" spans="1:158" s="45" customFormat="1" ht="15" customHeight="1" x14ac:dyDescent="0.25">
      <c r="A241" s="76" t="s">
        <v>291</v>
      </c>
      <c r="B241" s="258"/>
      <c r="C241" s="258"/>
      <c r="D241" s="258"/>
      <c r="E241" s="258"/>
      <c r="F241" s="258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  <c r="BD241" s="3"/>
      <c r="BE241" s="3"/>
      <c r="BF241" s="3"/>
      <c r="BG241" s="3"/>
      <c r="BH241" s="3"/>
      <c r="BI241" s="3"/>
      <c r="BJ241" s="3"/>
      <c r="BK241" s="3"/>
      <c r="BL241" s="3"/>
      <c r="BM241" s="3"/>
      <c r="BN241" s="3"/>
      <c r="BO241" s="3"/>
      <c r="BP241" s="3"/>
      <c r="BQ241" s="3"/>
      <c r="BR241" s="3"/>
      <c r="BS241" s="3"/>
      <c r="BT241" s="3"/>
      <c r="BU241" s="3"/>
      <c r="BV241" s="3"/>
      <c r="BW241" s="3"/>
      <c r="BX241" s="3"/>
      <c r="BY241" s="3"/>
      <c r="BZ241" s="3"/>
      <c r="CA241" s="3"/>
      <c r="CB241" s="3"/>
      <c r="CC241" s="3"/>
      <c r="CD241" s="3"/>
      <c r="CE241" s="3"/>
      <c r="CF241" s="3"/>
      <c r="CG241" s="3"/>
      <c r="CH241" s="3"/>
      <c r="CI241" s="3"/>
      <c r="CJ241" s="3"/>
      <c r="CK241" s="3"/>
      <c r="CL241" s="3"/>
      <c r="CM241" s="3"/>
      <c r="CN241" s="3"/>
      <c r="CO241" s="3"/>
      <c r="CP241" s="3"/>
      <c r="CQ241" s="3"/>
      <c r="CR241" s="3"/>
      <c r="CS241" s="3"/>
      <c r="CT241" s="3"/>
      <c r="CU241" s="3"/>
      <c r="CV241" s="3"/>
      <c r="CW241" s="3"/>
      <c r="CX241" s="3"/>
      <c r="CY241" s="3"/>
      <c r="CZ241" s="3"/>
      <c r="DA241" s="3"/>
      <c r="DB241" s="3"/>
      <c r="DC241" s="3"/>
      <c r="DD241" s="3"/>
      <c r="DE241" s="3"/>
      <c r="DF241" s="3"/>
      <c r="DG241" s="3"/>
      <c r="DH241" s="3"/>
      <c r="DI241" s="3"/>
      <c r="DJ241" s="3"/>
      <c r="DK241" s="3"/>
      <c r="DL241" s="3"/>
      <c r="DM241" s="3"/>
      <c r="DN241" s="3"/>
      <c r="DO241" s="3"/>
      <c r="DP241" s="3"/>
      <c r="DQ241" s="3"/>
      <c r="DR241" s="3"/>
      <c r="DS241" s="3"/>
      <c r="DT241" s="3"/>
      <c r="DU241" s="3"/>
      <c r="DV241" s="3"/>
      <c r="DW241" s="3"/>
      <c r="DX241" s="3"/>
      <c r="DY241" s="3"/>
      <c r="DZ241" s="3"/>
      <c r="EA241" s="3"/>
      <c r="EB241" s="3"/>
      <c r="EC241" s="3"/>
      <c r="ED241" s="3"/>
      <c r="EE241" s="3"/>
      <c r="EF241" s="3"/>
      <c r="EG241" s="3"/>
      <c r="EH241" s="3"/>
      <c r="EI241" s="3"/>
      <c r="EJ241" s="3"/>
      <c r="EK241" s="3"/>
      <c r="EL241" s="3"/>
      <c r="EM241" s="3"/>
      <c r="EN241" s="3"/>
      <c r="EO241" s="3"/>
      <c r="EP241" s="3"/>
      <c r="EQ241" s="3"/>
      <c r="ER241" s="3"/>
      <c r="ES241" s="3"/>
      <c r="ET241" s="3"/>
      <c r="EU241" s="3"/>
      <c r="EV241" s="3"/>
      <c r="EW241" s="3"/>
      <c r="EX241" s="3"/>
      <c r="EY241" s="3"/>
      <c r="EZ241" s="3"/>
      <c r="FA241" s="3"/>
      <c r="FB241" s="3"/>
    </row>
    <row r="242" spans="1:158" s="45" customFormat="1" ht="15" customHeight="1" x14ac:dyDescent="0.25">
      <c r="A242" s="222" t="s">
        <v>144</v>
      </c>
      <c r="B242" s="9"/>
      <c r="C242" s="9"/>
      <c r="D242" s="9"/>
      <c r="E242" s="9"/>
      <c r="F242" s="9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  <c r="BD242" s="3"/>
      <c r="BE242" s="3"/>
      <c r="BF242" s="3"/>
      <c r="BG242" s="3"/>
      <c r="BH242" s="3"/>
      <c r="BI242" s="3"/>
      <c r="BJ242" s="3"/>
      <c r="BK242" s="3"/>
      <c r="BL242" s="3"/>
      <c r="BM242" s="3"/>
      <c r="BN242" s="3"/>
      <c r="BO242" s="3"/>
      <c r="BP242" s="3"/>
      <c r="BQ242" s="3"/>
      <c r="BR242" s="3"/>
      <c r="BS242" s="3"/>
      <c r="BT242" s="3"/>
      <c r="BU242" s="3"/>
      <c r="BV242" s="3"/>
      <c r="BW242" s="3"/>
      <c r="BX242" s="3"/>
      <c r="BY242" s="3"/>
      <c r="BZ242" s="3"/>
      <c r="CA242" s="3"/>
      <c r="CB242" s="3"/>
      <c r="CC242" s="3"/>
      <c r="CD242" s="3"/>
      <c r="CE242" s="3"/>
      <c r="CF242" s="3"/>
      <c r="CG242" s="3"/>
      <c r="CH242" s="3"/>
      <c r="CI242" s="3"/>
      <c r="CJ242" s="3"/>
      <c r="CK242" s="3"/>
      <c r="CL242" s="3"/>
      <c r="CM242" s="3"/>
      <c r="CN242" s="3"/>
      <c r="CO242" s="3"/>
      <c r="CP242" s="3"/>
      <c r="CQ242" s="3"/>
      <c r="CR242" s="3"/>
      <c r="CS242" s="3"/>
      <c r="CT242" s="3"/>
      <c r="CU242" s="3"/>
      <c r="CV242" s="3"/>
      <c r="CW242" s="3"/>
      <c r="CX242" s="3"/>
      <c r="CY242" s="3"/>
      <c r="CZ242" s="3"/>
      <c r="DA242" s="3"/>
      <c r="DB242" s="3"/>
      <c r="DC242" s="3"/>
      <c r="DD242" s="3"/>
      <c r="DE242" s="3"/>
      <c r="DF242" s="3"/>
      <c r="DG242" s="3"/>
      <c r="DH242" s="3"/>
      <c r="DI242" s="3"/>
      <c r="DJ242" s="3"/>
      <c r="DK242" s="3"/>
      <c r="DL242" s="3"/>
      <c r="DM242" s="3"/>
      <c r="DN242" s="3"/>
      <c r="DO242" s="3"/>
      <c r="DP242" s="3"/>
      <c r="DQ242" s="3"/>
      <c r="DR242" s="3"/>
      <c r="DS242" s="3"/>
      <c r="DT242" s="3"/>
      <c r="DU242" s="3"/>
      <c r="DV242" s="3"/>
      <c r="DW242" s="3"/>
      <c r="DX242" s="3"/>
      <c r="DY242" s="3"/>
      <c r="DZ242" s="3"/>
      <c r="EA242" s="3"/>
      <c r="EB242" s="3"/>
      <c r="EC242" s="3"/>
      <c r="ED242" s="3"/>
      <c r="EE242" s="3"/>
      <c r="EF242" s="3"/>
      <c r="EG242" s="3"/>
      <c r="EH242" s="3"/>
      <c r="EI242" s="3"/>
      <c r="EJ242" s="3"/>
      <c r="EK242" s="3"/>
      <c r="EL242" s="3"/>
      <c r="EM242" s="3"/>
      <c r="EN242" s="3"/>
      <c r="EO242" s="3"/>
      <c r="EP242" s="3"/>
      <c r="EQ242" s="3"/>
      <c r="ER242" s="3"/>
      <c r="ES242" s="3"/>
      <c r="ET242" s="3"/>
      <c r="EU242" s="3"/>
      <c r="EV242" s="3"/>
      <c r="EW242" s="3"/>
      <c r="EX242" s="3"/>
      <c r="EY242" s="3"/>
      <c r="EZ242" s="3"/>
      <c r="FA242" s="3"/>
      <c r="FB242" s="3"/>
    </row>
    <row r="243" spans="1:158" s="45" customFormat="1" ht="15" customHeight="1" x14ac:dyDescent="0.25">
      <c r="A243" s="216" t="s">
        <v>114</v>
      </c>
      <c r="B243" s="9"/>
      <c r="C243" s="9"/>
      <c r="D243" s="9"/>
      <c r="E243" s="9"/>
      <c r="F243" s="9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  <c r="BD243" s="3"/>
      <c r="BE243" s="3"/>
      <c r="BF243" s="3"/>
      <c r="BG243" s="3"/>
      <c r="BH243" s="3"/>
      <c r="BI243" s="3"/>
      <c r="BJ243" s="3"/>
      <c r="BK243" s="3"/>
      <c r="BL243" s="3"/>
      <c r="BM243" s="3"/>
      <c r="BN243" s="3"/>
      <c r="BO243" s="3"/>
      <c r="BP243" s="3"/>
      <c r="BQ243" s="3"/>
      <c r="BR243" s="3"/>
      <c r="BS243" s="3"/>
      <c r="BT243" s="3"/>
      <c r="BU243" s="3"/>
      <c r="BV243" s="3"/>
      <c r="BW243" s="3"/>
      <c r="BX243" s="3"/>
      <c r="BY243" s="3"/>
      <c r="BZ243" s="3"/>
      <c r="CA243" s="3"/>
      <c r="CB243" s="3"/>
      <c r="CC243" s="3"/>
      <c r="CD243" s="3"/>
      <c r="CE243" s="3"/>
      <c r="CF243" s="3"/>
      <c r="CG243" s="3"/>
      <c r="CH243" s="3"/>
      <c r="CI243" s="3"/>
      <c r="CJ243" s="3"/>
      <c r="CK243" s="3"/>
      <c r="CL243" s="3"/>
      <c r="CM243" s="3"/>
      <c r="CN243" s="3"/>
      <c r="CO243" s="3"/>
      <c r="CP243" s="3"/>
      <c r="CQ243" s="3"/>
      <c r="CR243" s="3"/>
      <c r="CS243" s="3"/>
      <c r="CT243" s="3"/>
      <c r="CU243" s="3"/>
      <c r="CV243" s="3"/>
      <c r="CW243" s="3"/>
      <c r="CX243" s="3"/>
      <c r="CY243" s="3"/>
      <c r="CZ243" s="3"/>
      <c r="DA243" s="3"/>
      <c r="DB243" s="3"/>
      <c r="DC243" s="3"/>
      <c r="DD243" s="3"/>
      <c r="DE243" s="3"/>
      <c r="DF243" s="3"/>
      <c r="DG243" s="3"/>
      <c r="DH243" s="3"/>
      <c r="DI243" s="3"/>
      <c r="DJ243" s="3"/>
      <c r="DK243" s="3"/>
      <c r="DL243" s="3"/>
      <c r="DM243" s="3"/>
      <c r="DN243" s="3"/>
      <c r="DO243" s="3"/>
      <c r="DP243" s="3"/>
      <c r="DQ243" s="3"/>
      <c r="DR243" s="3"/>
      <c r="DS243" s="3"/>
      <c r="DT243" s="3"/>
      <c r="DU243" s="3"/>
      <c r="DV243" s="3"/>
      <c r="DW243" s="3"/>
      <c r="DX243" s="3"/>
      <c r="DY243" s="3"/>
      <c r="DZ243" s="3"/>
      <c r="EA243" s="3"/>
      <c r="EB243" s="3"/>
      <c r="EC243" s="3"/>
      <c r="ED243" s="3"/>
      <c r="EE243" s="3"/>
      <c r="EF243" s="3"/>
      <c r="EG243" s="3"/>
      <c r="EH243" s="3"/>
      <c r="EI243" s="3"/>
      <c r="EJ243" s="3"/>
      <c r="EK243" s="3"/>
      <c r="EL243" s="3"/>
      <c r="EM243" s="3"/>
      <c r="EN243" s="3"/>
      <c r="EO243" s="3"/>
      <c r="EP243" s="3"/>
      <c r="EQ243" s="3"/>
      <c r="ER243" s="3"/>
      <c r="ES243" s="3"/>
      <c r="ET243" s="3"/>
      <c r="EU243" s="3"/>
      <c r="EV243" s="3"/>
      <c r="EW243" s="3"/>
      <c r="EX243" s="3"/>
      <c r="EY243" s="3"/>
      <c r="EZ243" s="3"/>
      <c r="FA243" s="3"/>
      <c r="FB243" s="3"/>
    </row>
    <row r="244" spans="1:158" s="45" customFormat="1" ht="15" customHeight="1" x14ac:dyDescent="0.25">
      <c r="A244" s="200" t="s">
        <v>64</v>
      </c>
      <c r="B244" s="9"/>
      <c r="C244" s="9">
        <v>40</v>
      </c>
      <c r="D244" s="9"/>
      <c r="E244" s="9"/>
      <c r="F244" s="9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  <c r="BD244" s="3"/>
      <c r="BE244" s="3"/>
      <c r="BF244" s="3"/>
      <c r="BG244" s="3"/>
      <c r="BH244" s="3"/>
      <c r="BI244" s="3"/>
      <c r="BJ244" s="3"/>
      <c r="BK244" s="3"/>
      <c r="BL244" s="3"/>
      <c r="BM244" s="3"/>
      <c r="BN244" s="3"/>
      <c r="BO244" s="3"/>
      <c r="BP244" s="3"/>
      <c r="BQ244" s="3"/>
      <c r="BR244" s="3"/>
      <c r="BS244" s="3"/>
      <c r="BT244" s="3"/>
      <c r="BU244" s="3"/>
      <c r="BV244" s="3"/>
      <c r="BW244" s="3"/>
      <c r="BX244" s="3"/>
      <c r="BY244" s="3"/>
      <c r="BZ244" s="3"/>
      <c r="CA244" s="3"/>
      <c r="CB244" s="3"/>
      <c r="CC244" s="3"/>
      <c r="CD244" s="3"/>
      <c r="CE244" s="3"/>
      <c r="CF244" s="3"/>
      <c r="CG244" s="3"/>
      <c r="CH244" s="3"/>
      <c r="CI244" s="3"/>
      <c r="CJ244" s="3"/>
      <c r="CK244" s="3"/>
      <c r="CL244" s="3"/>
      <c r="CM244" s="3"/>
      <c r="CN244" s="3"/>
      <c r="CO244" s="3"/>
      <c r="CP244" s="3"/>
      <c r="CQ244" s="3"/>
      <c r="CR244" s="3"/>
      <c r="CS244" s="3"/>
      <c r="CT244" s="3"/>
      <c r="CU244" s="3"/>
      <c r="CV244" s="3"/>
      <c r="CW244" s="3"/>
      <c r="CX244" s="3"/>
      <c r="CY244" s="3"/>
      <c r="CZ244" s="3"/>
      <c r="DA244" s="3"/>
      <c r="DB244" s="3"/>
      <c r="DC244" s="3"/>
      <c r="DD244" s="3"/>
      <c r="DE244" s="3"/>
      <c r="DF244" s="3"/>
      <c r="DG244" s="3"/>
      <c r="DH244" s="3"/>
      <c r="DI244" s="3"/>
      <c r="DJ244" s="3"/>
      <c r="DK244" s="3"/>
      <c r="DL244" s="3"/>
      <c r="DM244" s="3"/>
      <c r="DN244" s="3"/>
      <c r="DO244" s="3"/>
      <c r="DP244" s="3"/>
      <c r="DQ244" s="3"/>
      <c r="DR244" s="3"/>
      <c r="DS244" s="3"/>
      <c r="DT244" s="3"/>
      <c r="DU244" s="3"/>
      <c r="DV244" s="3"/>
      <c r="DW244" s="3"/>
      <c r="DX244" s="3"/>
      <c r="DY244" s="3"/>
      <c r="DZ244" s="3"/>
      <c r="EA244" s="3"/>
      <c r="EB244" s="3"/>
      <c r="EC244" s="3"/>
      <c r="ED244" s="3"/>
      <c r="EE244" s="3"/>
      <c r="EF244" s="3"/>
      <c r="EG244" s="3"/>
      <c r="EH244" s="3"/>
      <c r="EI244" s="3"/>
      <c r="EJ244" s="3"/>
      <c r="EK244" s="3"/>
      <c r="EL244" s="3"/>
      <c r="EM244" s="3"/>
      <c r="EN244" s="3"/>
      <c r="EO244" s="3"/>
      <c r="EP244" s="3"/>
      <c r="EQ244" s="3"/>
      <c r="ER244" s="3"/>
      <c r="ES244" s="3"/>
      <c r="ET244" s="3"/>
      <c r="EU244" s="3"/>
      <c r="EV244" s="3"/>
      <c r="EW244" s="3"/>
      <c r="EX244" s="3"/>
      <c r="EY244" s="3"/>
      <c r="EZ244" s="3"/>
      <c r="FA244" s="3"/>
      <c r="FB244" s="3"/>
    </row>
    <row r="245" spans="1:158" s="45" customFormat="1" ht="45" x14ac:dyDescent="0.25">
      <c r="A245" s="200" t="s">
        <v>257</v>
      </c>
      <c r="B245" s="258"/>
      <c r="C245" s="9"/>
      <c r="D245" s="30"/>
      <c r="E245" s="30"/>
      <c r="F245" s="30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  <c r="BD245" s="3"/>
      <c r="BE245" s="3"/>
      <c r="BF245" s="3"/>
      <c r="BG245" s="3"/>
      <c r="BH245" s="3"/>
      <c r="BI245" s="3"/>
      <c r="BJ245" s="3"/>
      <c r="BK245" s="3"/>
      <c r="BL245" s="3"/>
      <c r="BM245" s="3"/>
      <c r="BN245" s="3"/>
      <c r="BO245" s="3"/>
      <c r="BP245" s="3"/>
      <c r="BQ245" s="3"/>
      <c r="BR245" s="3"/>
      <c r="BS245" s="3"/>
      <c r="BT245" s="3"/>
      <c r="BU245" s="3"/>
      <c r="BV245" s="3"/>
      <c r="BW245" s="3"/>
      <c r="BX245" s="3"/>
      <c r="BY245" s="3"/>
      <c r="BZ245" s="3"/>
      <c r="CA245" s="3"/>
      <c r="CB245" s="3"/>
      <c r="CC245" s="3"/>
      <c r="CD245" s="3"/>
      <c r="CE245" s="3"/>
      <c r="CF245" s="3"/>
      <c r="CG245" s="3"/>
      <c r="CH245" s="3"/>
      <c r="CI245" s="3"/>
      <c r="CJ245" s="3"/>
      <c r="CK245" s="3"/>
      <c r="CL245" s="3"/>
      <c r="CM245" s="3"/>
      <c r="CN245" s="3"/>
      <c r="CO245" s="3"/>
      <c r="CP245" s="3"/>
      <c r="CQ245" s="3"/>
      <c r="CR245" s="3"/>
      <c r="CS245" s="3"/>
      <c r="CT245" s="3"/>
      <c r="CU245" s="3"/>
      <c r="CV245" s="3"/>
      <c r="CW245" s="3"/>
      <c r="CX245" s="3"/>
      <c r="CY245" s="3"/>
      <c r="CZ245" s="3"/>
      <c r="DA245" s="3"/>
      <c r="DB245" s="3"/>
      <c r="DC245" s="3"/>
      <c r="DD245" s="3"/>
      <c r="DE245" s="3"/>
      <c r="DF245" s="3"/>
      <c r="DG245" s="3"/>
      <c r="DH245" s="3"/>
      <c r="DI245" s="3"/>
      <c r="DJ245" s="3"/>
      <c r="DK245" s="3"/>
      <c r="DL245" s="3"/>
      <c r="DM245" s="3"/>
      <c r="DN245" s="3"/>
      <c r="DO245" s="3"/>
      <c r="DP245" s="3"/>
      <c r="DQ245" s="3"/>
      <c r="DR245" s="3"/>
      <c r="DS245" s="3"/>
      <c r="DT245" s="3"/>
      <c r="DU245" s="3"/>
      <c r="DV245" s="3"/>
      <c r="DW245" s="3"/>
      <c r="DX245" s="3"/>
      <c r="DY245" s="3"/>
      <c r="DZ245" s="3"/>
      <c r="EA245" s="3"/>
      <c r="EB245" s="3"/>
      <c r="EC245" s="3"/>
      <c r="ED245" s="3"/>
      <c r="EE245" s="3"/>
      <c r="EF245" s="3"/>
      <c r="EG245" s="3"/>
      <c r="EH245" s="3"/>
      <c r="EI245" s="3"/>
      <c r="EJ245" s="3"/>
      <c r="EK245" s="3"/>
      <c r="EL245" s="3"/>
      <c r="EM245" s="3"/>
      <c r="EN245" s="3"/>
      <c r="EO245" s="3"/>
      <c r="EP245" s="3"/>
      <c r="EQ245" s="3"/>
      <c r="ER245" s="3"/>
      <c r="ES245" s="3"/>
      <c r="ET245" s="3"/>
      <c r="EU245" s="3"/>
      <c r="EV245" s="3"/>
      <c r="EW245" s="3"/>
      <c r="EX245" s="3"/>
      <c r="EY245" s="3"/>
      <c r="EZ245" s="3"/>
      <c r="FA245" s="3"/>
      <c r="FB245" s="3"/>
    </row>
    <row r="246" spans="1:158" s="45" customFormat="1" ht="30.75" customHeight="1" x14ac:dyDescent="0.25">
      <c r="A246" s="200" t="s">
        <v>187</v>
      </c>
      <c r="B246" s="9"/>
      <c r="C246" s="9"/>
      <c r="D246" s="9"/>
      <c r="E246" s="9"/>
      <c r="F246" s="9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  <c r="BD246" s="3"/>
      <c r="BE246" s="3"/>
      <c r="BF246" s="3"/>
      <c r="BG246" s="3"/>
      <c r="BH246" s="3"/>
      <c r="BI246" s="3"/>
      <c r="BJ246" s="3"/>
      <c r="BK246" s="3"/>
      <c r="BL246" s="3"/>
      <c r="BM246" s="3"/>
      <c r="BN246" s="3"/>
      <c r="BO246" s="3"/>
      <c r="BP246" s="3"/>
      <c r="BQ246" s="3"/>
      <c r="BR246" s="3"/>
      <c r="BS246" s="3"/>
      <c r="BT246" s="3"/>
      <c r="BU246" s="3"/>
      <c r="BV246" s="3"/>
      <c r="BW246" s="3"/>
      <c r="BX246" s="3"/>
      <c r="BY246" s="3"/>
      <c r="BZ246" s="3"/>
      <c r="CA246" s="3"/>
      <c r="CB246" s="3"/>
      <c r="CC246" s="3"/>
      <c r="CD246" s="3"/>
      <c r="CE246" s="3"/>
      <c r="CF246" s="3"/>
      <c r="CG246" s="3"/>
      <c r="CH246" s="3"/>
      <c r="CI246" s="3"/>
      <c r="CJ246" s="3"/>
      <c r="CK246" s="3"/>
      <c r="CL246" s="3"/>
      <c r="CM246" s="3"/>
      <c r="CN246" s="3"/>
      <c r="CO246" s="3"/>
      <c r="CP246" s="3"/>
      <c r="CQ246" s="3"/>
      <c r="CR246" s="3"/>
      <c r="CS246" s="3"/>
      <c r="CT246" s="3"/>
      <c r="CU246" s="3"/>
      <c r="CV246" s="3"/>
      <c r="CW246" s="3"/>
      <c r="CX246" s="3"/>
      <c r="CY246" s="3"/>
      <c r="CZ246" s="3"/>
      <c r="DA246" s="3"/>
      <c r="DB246" s="3"/>
      <c r="DC246" s="3"/>
      <c r="DD246" s="3"/>
      <c r="DE246" s="3"/>
      <c r="DF246" s="3"/>
      <c r="DG246" s="3"/>
      <c r="DH246" s="3"/>
      <c r="DI246" s="3"/>
      <c r="DJ246" s="3"/>
      <c r="DK246" s="3"/>
      <c r="DL246" s="3"/>
      <c r="DM246" s="3"/>
      <c r="DN246" s="3"/>
      <c r="DO246" s="3"/>
      <c r="DP246" s="3"/>
      <c r="DQ246" s="3"/>
      <c r="DR246" s="3"/>
      <c r="DS246" s="3"/>
      <c r="DT246" s="3"/>
      <c r="DU246" s="3"/>
      <c r="DV246" s="3"/>
      <c r="DW246" s="3"/>
      <c r="DX246" s="3"/>
      <c r="DY246" s="3"/>
      <c r="DZ246" s="3"/>
      <c r="EA246" s="3"/>
      <c r="EB246" s="3"/>
      <c r="EC246" s="3"/>
      <c r="ED246" s="3"/>
      <c r="EE246" s="3"/>
      <c r="EF246" s="3"/>
      <c r="EG246" s="3"/>
      <c r="EH246" s="3"/>
      <c r="EI246" s="3"/>
      <c r="EJ246" s="3"/>
      <c r="EK246" s="3"/>
      <c r="EL246" s="3"/>
      <c r="EM246" s="3"/>
      <c r="EN246" s="3"/>
      <c r="EO246" s="3"/>
      <c r="EP246" s="3"/>
      <c r="EQ246" s="3"/>
      <c r="ER246" s="3"/>
      <c r="ES246" s="3"/>
      <c r="ET246" s="3"/>
      <c r="EU246" s="3"/>
      <c r="EV246" s="3"/>
      <c r="EW246" s="3"/>
      <c r="EX246" s="3"/>
      <c r="EY246" s="3"/>
      <c r="EZ246" s="3"/>
      <c r="FA246" s="3"/>
      <c r="FB246" s="3"/>
    </row>
    <row r="247" spans="1:158" s="45" customFormat="1" ht="29.25" customHeight="1" x14ac:dyDescent="0.25">
      <c r="A247" s="57" t="s">
        <v>136</v>
      </c>
      <c r="B247" s="9"/>
      <c r="C247" s="9">
        <v>50</v>
      </c>
      <c r="D247" s="9"/>
      <c r="E247" s="9"/>
      <c r="F247" s="9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  <c r="BD247" s="3"/>
      <c r="BE247" s="3"/>
      <c r="BF247" s="3"/>
      <c r="BG247" s="3"/>
      <c r="BH247" s="3"/>
      <c r="BI247" s="3"/>
      <c r="BJ247" s="3"/>
      <c r="BK247" s="3"/>
      <c r="BL247" s="3"/>
      <c r="BM247" s="3"/>
      <c r="BN247" s="3"/>
      <c r="BO247" s="3"/>
      <c r="BP247" s="3"/>
      <c r="BQ247" s="3"/>
      <c r="BR247" s="3"/>
      <c r="BS247" s="3"/>
      <c r="BT247" s="3"/>
      <c r="BU247" s="3"/>
      <c r="BV247" s="3"/>
      <c r="BW247" s="3"/>
      <c r="BX247" s="3"/>
      <c r="BY247" s="3"/>
      <c r="BZ247" s="3"/>
      <c r="CA247" s="3"/>
      <c r="CB247" s="3"/>
      <c r="CC247" s="3"/>
      <c r="CD247" s="3"/>
      <c r="CE247" s="3"/>
      <c r="CF247" s="3"/>
      <c r="CG247" s="3"/>
      <c r="CH247" s="3"/>
      <c r="CI247" s="3"/>
      <c r="CJ247" s="3"/>
      <c r="CK247" s="3"/>
      <c r="CL247" s="3"/>
      <c r="CM247" s="3"/>
      <c r="CN247" s="3"/>
      <c r="CO247" s="3"/>
      <c r="CP247" s="3"/>
      <c r="CQ247" s="3"/>
      <c r="CR247" s="3"/>
      <c r="CS247" s="3"/>
      <c r="CT247" s="3"/>
      <c r="CU247" s="3"/>
      <c r="CV247" s="3"/>
      <c r="CW247" s="3"/>
      <c r="CX247" s="3"/>
      <c r="CY247" s="3"/>
      <c r="CZ247" s="3"/>
      <c r="DA247" s="3"/>
      <c r="DB247" s="3"/>
      <c r="DC247" s="3"/>
      <c r="DD247" s="3"/>
      <c r="DE247" s="3"/>
      <c r="DF247" s="3"/>
      <c r="DG247" s="3"/>
      <c r="DH247" s="3"/>
      <c r="DI247" s="3"/>
      <c r="DJ247" s="3"/>
      <c r="DK247" s="3"/>
      <c r="DL247" s="3"/>
      <c r="DM247" s="3"/>
      <c r="DN247" s="3"/>
      <c r="DO247" s="3"/>
      <c r="DP247" s="3"/>
      <c r="DQ247" s="3"/>
      <c r="DR247" s="3"/>
      <c r="DS247" s="3"/>
      <c r="DT247" s="3"/>
      <c r="DU247" s="3"/>
      <c r="DV247" s="3"/>
      <c r="DW247" s="3"/>
      <c r="DX247" s="3"/>
      <c r="DY247" s="3"/>
      <c r="DZ247" s="3"/>
      <c r="EA247" s="3"/>
      <c r="EB247" s="3"/>
      <c r="EC247" s="3"/>
      <c r="ED247" s="3"/>
      <c r="EE247" s="3"/>
      <c r="EF247" s="3"/>
      <c r="EG247" s="3"/>
      <c r="EH247" s="3"/>
      <c r="EI247" s="3"/>
      <c r="EJ247" s="3"/>
      <c r="EK247" s="3"/>
      <c r="EL247" s="3"/>
      <c r="EM247" s="3"/>
      <c r="EN247" s="3"/>
      <c r="EO247" s="3"/>
      <c r="EP247" s="3"/>
      <c r="EQ247" s="3"/>
      <c r="ER247" s="3"/>
      <c r="ES247" s="3"/>
      <c r="ET247" s="3"/>
      <c r="EU247" s="3"/>
      <c r="EV247" s="3"/>
      <c r="EW247" s="3"/>
      <c r="EX247" s="3"/>
      <c r="EY247" s="3"/>
      <c r="EZ247" s="3"/>
      <c r="FA247" s="3"/>
      <c r="FB247" s="3"/>
    </row>
    <row r="248" spans="1:158" s="45" customFormat="1" ht="15" customHeight="1" x14ac:dyDescent="0.25">
      <c r="A248" s="200" t="s">
        <v>155</v>
      </c>
      <c r="B248" s="20"/>
      <c r="C248" s="9"/>
      <c r="D248" s="9"/>
      <c r="E248" s="9"/>
      <c r="F248" s="9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  <c r="BD248" s="3"/>
      <c r="BE248" s="3"/>
      <c r="BF248" s="3"/>
      <c r="BG248" s="3"/>
      <c r="BH248" s="3"/>
      <c r="BI248" s="3"/>
      <c r="BJ248" s="3"/>
      <c r="BK248" s="3"/>
      <c r="BL248" s="3"/>
      <c r="BM248" s="3"/>
      <c r="BN248" s="3"/>
      <c r="BO248" s="3"/>
      <c r="BP248" s="3"/>
      <c r="BQ248" s="3"/>
      <c r="BR248" s="3"/>
      <c r="BS248" s="3"/>
      <c r="BT248" s="3"/>
      <c r="BU248" s="3"/>
      <c r="BV248" s="3"/>
      <c r="BW248" s="3"/>
      <c r="BX248" s="3"/>
      <c r="BY248" s="3"/>
      <c r="BZ248" s="3"/>
      <c r="CA248" s="3"/>
      <c r="CB248" s="3"/>
      <c r="CC248" s="3"/>
      <c r="CD248" s="3"/>
      <c r="CE248" s="3"/>
      <c r="CF248" s="3"/>
      <c r="CG248" s="3"/>
      <c r="CH248" s="3"/>
      <c r="CI248" s="3"/>
      <c r="CJ248" s="3"/>
      <c r="CK248" s="3"/>
      <c r="CL248" s="3"/>
      <c r="CM248" s="3"/>
      <c r="CN248" s="3"/>
      <c r="CO248" s="3"/>
      <c r="CP248" s="3"/>
      <c r="CQ248" s="3"/>
      <c r="CR248" s="3"/>
      <c r="CS248" s="3"/>
      <c r="CT248" s="3"/>
      <c r="CU248" s="3"/>
      <c r="CV248" s="3"/>
      <c r="CW248" s="3"/>
      <c r="CX248" s="3"/>
      <c r="CY248" s="3"/>
      <c r="CZ248" s="3"/>
      <c r="DA248" s="3"/>
      <c r="DB248" s="3"/>
      <c r="DC248" s="3"/>
      <c r="DD248" s="3"/>
      <c r="DE248" s="3"/>
      <c r="DF248" s="3"/>
      <c r="DG248" s="3"/>
      <c r="DH248" s="3"/>
      <c r="DI248" s="3"/>
      <c r="DJ248" s="3"/>
      <c r="DK248" s="3"/>
      <c r="DL248" s="3"/>
      <c r="DM248" s="3"/>
      <c r="DN248" s="3"/>
      <c r="DO248" s="3"/>
      <c r="DP248" s="3"/>
      <c r="DQ248" s="3"/>
      <c r="DR248" s="3"/>
      <c r="DS248" s="3"/>
      <c r="DT248" s="3"/>
      <c r="DU248" s="3"/>
      <c r="DV248" s="3"/>
      <c r="DW248" s="3"/>
      <c r="DX248" s="3"/>
      <c r="DY248" s="3"/>
      <c r="DZ248" s="3"/>
      <c r="EA248" s="3"/>
      <c r="EB248" s="3"/>
      <c r="EC248" s="3"/>
      <c r="ED248" s="3"/>
      <c r="EE248" s="3"/>
      <c r="EF248" s="3"/>
      <c r="EG248" s="3"/>
      <c r="EH248" s="3"/>
      <c r="EI248" s="3"/>
      <c r="EJ248" s="3"/>
      <c r="EK248" s="3"/>
      <c r="EL248" s="3"/>
      <c r="EM248" s="3"/>
      <c r="EN248" s="3"/>
      <c r="EO248" s="3"/>
      <c r="EP248" s="3"/>
      <c r="EQ248" s="3"/>
      <c r="ER248" s="3"/>
      <c r="ES248" s="3"/>
      <c r="ET248" s="3"/>
      <c r="EU248" s="3"/>
      <c r="EV248" s="3"/>
      <c r="EW248" s="3"/>
      <c r="EX248" s="3"/>
      <c r="EY248" s="3"/>
      <c r="EZ248" s="3"/>
      <c r="FA248" s="3"/>
      <c r="FB248" s="3"/>
    </row>
    <row r="249" spans="1:158" s="45" customFormat="1" ht="15" customHeight="1" x14ac:dyDescent="0.25">
      <c r="A249" s="429" t="s">
        <v>54</v>
      </c>
      <c r="B249" s="9"/>
      <c r="C249" s="258">
        <v>30</v>
      </c>
      <c r="D249" s="9"/>
      <c r="E249" s="9"/>
      <c r="F249" s="9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  <c r="BD249" s="3"/>
      <c r="BE249" s="3"/>
      <c r="BF249" s="3"/>
      <c r="BG249" s="3"/>
      <c r="BH249" s="3"/>
      <c r="BI249" s="3"/>
      <c r="BJ249" s="3"/>
      <c r="BK249" s="3"/>
      <c r="BL249" s="3"/>
      <c r="BM249" s="3"/>
      <c r="BN249" s="3"/>
      <c r="BO249" s="3"/>
      <c r="BP249" s="3"/>
      <c r="BQ249" s="3"/>
      <c r="BR249" s="3"/>
      <c r="BS249" s="3"/>
      <c r="BT249" s="3"/>
      <c r="BU249" s="3"/>
      <c r="BV249" s="3"/>
      <c r="BW249" s="3"/>
      <c r="BX249" s="3"/>
      <c r="BY249" s="3"/>
      <c r="BZ249" s="3"/>
      <c r="CA249" s="3"/>
      <c r="CB249" s="3"/>
      <c r="CC249" s="3"/>
      <c r="CD249" s="3"/>
      <c r="CE249" s="3"/>
      <c r="CF249" s="3"/>
      <c r="CG249" s="3"/>
      <c r="CH249" s="3"/>
      <c r="CI249" s="3"/>
      <c r="CJ249" s="3"/>
      <c r="CK249" s="3"/>
      <c r="CL249" s="3"/>
      <c r="CM249" s="3"/>
      <c r="CN249" s="3"/>
      <c r="CO249" s="3"/>
      <c r="CP249" s="3"/>
      <c r="CQ249" s="3"/>
      <c r="CR249" s="3"/>
      <c r="CS249" s="3"/>
      <c r="CT249" s="3"/>
      <c r="CU249" s="3"/>
      <c r="CV249" s="3"/>
      <c r="CW249" s="3"/>
      <c r="CX249" s="3"/>
      <c r="CY249" s="3"/>
      <c r="CZ249" s="3"/>
      <c r="DA249" s="3"/>
      <c r="DB249" s="3"/>
      <c r="DC249" s="3"/>
      <c r="DD249" s="3"/>
      <c r="DE249" s="3"/>
      <c r="DF249" s="3"/>
      <c r="DG249" s="3"/>
      <c r="DH249" s="3"/>
      <c r="DI249" s="3"/>
      <c r="DJ249" s="3"/>
      <c r="DK249" s="3"/>
      <c r="DL249" s="3"/>
      <c r="DM249" s="3"/>
      <c r="DN249" s="3"/>
      <c r="DO249" s="3"/>
      <c r="DP249" s="3"/>
      <c r="DQ249" s="3"/>
      <c r="DR249" s="3"/>
      <c r="DS249" s="3"/>
      <c r="DT249" s="3"/>
      <c r="DU249" s="3"/>
      <c r="DV249" s="3"/>
      <c r="DW249" s="3"/>
      <c r="DX249" s="3"/>
      <c r="DY249" s="3"/>
      <c r="DZ249" s="3"/>
      <c r="EA249" s="3"/>
      <c r="EB249" s="3"/>
      <c r="EC249" s="3"/>
      <c r="ED249" s="3"/>
      <c r="EE249" s="3"/>
      <c r="EF249" s="3"/>
      <c r="EG249" s="3"/>
      <c r="EH249" s="3"/>
      <c r="EI249" s="3"/>
      <c r="EJ249" s="3"/>
      <c r="EK249" s="3"/>
      <c r="EL249" s="3"/>
      <c r="EM249" s="3"/>
      <c r="EN249" s="3"/>
      <c r="EO249" s="3"/>
      <c r="EP249" s="3"/>
      <c r="EQ249" s="3"/>
      <c r="ER249" s="3"/>
      <c r="ES249" s="3"/>
      <c r="ET249" s="3"/>
      <c r="EU249" s="3"/>
      <c r="EV249" s="3"/>
      <c r="EW249" s="3"/>
      <c r="EX249" s="3"/>
      <c r="EY249" s="3"/>
      <c r="EZ249" s="3"/>
      <c r="FA249" s="3"/>
      <c r="FB249" s="3"/>
    </row>
    <row r="250" spans="1:158" s="45" customFormat="1" ht="15" customHeight="1" x14ac:dyDescent="0.25">
      <c r="A250" s="429" t="s">
        <v>152</v>
      </c>
      <c r="B250" s="9"/>
      <c r="C250" s="9">
        <v>500</v>
      </c>
      <c r="D250" s="9"/>
      <c r="E250" s="9"/>
      <c r="F250" s="9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  <c r="BD250" s="3"/>
      <c r="BE250" s="3"/>
      <c r="BF250" s="3"/>
      <c r="BG250" s="3"/>
      <c r="BH250" s="3"/>
      <c r="BI250" s="3"/>
      <c r="BJ250" s="3"/>
      <c r="BK250" s="3"/>
      <c r="BL250" s="3"/>
      <c r="BM250" s="3"/>
      <c r="BN250" s="3"/>
      <c r="BO250" s="3"/>
      <c r="BP250" s="3"/>
      <c r="BQ250" s="3"/>
      <c r="BR250" s="3"/>
      <c r="BS250" s="3"/>
      <c r="BT250" s="3"/>
      <c r="BU250" s="3"/>
      <c r="BV250" s="3"/>
      <c r="BW250" s="3"/>
      <c r="BX250" s="3"/>
      <c r="BY250" s="3"/>
      <c r="BZ250" s="3"/>
      <c r="CA250" s="3"/>
      <c r="CB250" s="3"/>
      <c r="CC250" s="3"/>
      <c r="CD250" s="3"/>
      <c r="CE250" s="3"/>
      <c r="CF250" s="3"/>
      <c r="CG250" s="3"/>
      <c r="CH250" s="3"/>
      <c r="CI250" s="3"/>
      <c r="CJ250" s="3"/>
      <c r="CK250" s="3"/>
      <c r="CL250" s="3"/>
      <c r="CM250" s="3"/>
      <c r="CN250" s="3"/>
      <c r="CO250" s="3"/>
      <c r="CP250" s="3"/>
      <c r="CQ250" s="3"/>
      <c r="CR250" s="3"/>
      <c r="CS250" s="3"/>
      <c r="CT250" s="3"/>
      <c r="CU250" s="3"/>
      <c r="CV250" s="3"/>
      <c r="CW250" s="3"/>
      <c r="CX250" s="3"/>
      <c r="CY250" s="3"/>
      <c r="CZ250" s="3"/>
      <c r="DA250" s="3"/>
      <c r="DB250" s="3"/>
      <c r="DC250" s="3"/>
      <c r="DD250" s="3"/>
      <c r="DE250" s="3"/>
      <c r="DF250" s="3"/>
      <c r="DG250" s="3"/>
      <c r="DH250" s="3"/>
      <c r="DI250" s="3"/>
      <c r="DJ250" s="3"/>
      <c r="DK250" s="3"/>
      <c r="DL250" s="3"/>
      <c r="DM250" s="3"/>
      <c r="DN250" s="3"/>
      <c r="DO250" s="3"/>
      <c r="DP250" s="3"/>
      <c r="DQ250" s="3"/>
      <c r="DR250" s="3"/>
      <c r="DS250" s="3"/>
      <c r="DT250" s="3"/>
      <c r="DU250" s="3"/>
      <c r="DV250" s="3"/>
      <c r="DW250" s="3"/>
      <c r="DX250" s="3"/>
      <c r="DY250" s="3"/>
      <c r="DZ250" s="3"/>
      <c r="EA250" s="3"/>
      <c r="EB250" s="3"/>
      <c r="EC250" s="3"/>
      <c r="ED250" s="3"/>
      <c r="EE250" s="3"/>
      <c r="EF250" s="3"/>
      <c r="EG250" s="3"/>
      <c r="EH250" s="3"/>
      <c r="EI250" s="3"/>
      <c r="EJ250" s="3"/>
      <c r="EK250" s="3"/>
      <c r="EL250" s="3"/>
      <c r="EM250" s="3"/>
      <c r="EN250" s="3"/>
      <c r="EO250" s="3"/>
      <c r="EP250" s="3"/>
      <c r="EQ250" s="3"/>
      <c r="ER250" s="3"/>
      <c r="ES250" s="3"/>
      <c r="ET250" s="3"/>
      <c r="EU250" s="3"/>
      <c r="EV250" s="3"/>
      <c r="EW250" s="3"/>
      <c r="EX250" s="3"/>
      <c r="EY250" s="3"/>
      <c r="EZ250" s="3"/>
      <c r="FA250" s="3"/>
      <c r="FB250" s="3"/>
    </row>
    <row r="251" spans="1:158" s="45" customFormat="1" ht="15" customHeight="1" thickBot="1" x14ac:dyDescent="0.3">
      <c r="A251" s="335" t="s">
        <v>29</v>
      </c>
      <c r="B251" s="520"/>
      <c r="C251" s="258"/>
      <c r="D251" s="258"/>
      <c r="E251" s="258"/>
      <c r="F251" s="258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  <c r="BD251" s="3"/>
      <c r="BE251" s="3"/>
      <c r="BF251" s="3"/>
      <c r="BG251" s="3"/>
      <c r="BH251" s="3"/>
      <c r="BI251" s="3"/>
      <c r="BJ251" s="3"/>
      <c r="BK251" s="3"/>
      <c r="BL251" s="3"/>
      <c r="BM251" s="3"/>
      <c r="BN251" s="3"/>
      <c r="BO251" s="3"/>
      <c r="BP251" s="3"/>
      <c r="BQ251" s="3"/>
      <c r="BR251" s="3"/>
      <c r="BS251" s="3"/>
      <c r="BT251" s="3"/>
      <c r="BU251" s="3"/>
      <c r="BV251" s="3"/>
      <c r="BW251" s="3"/>
      <c r="BX251" s="3"/>
      <c r="BY251" s="3"/>
      <c r="BZ251" s="3"/>
      <c r="CA251" s="3"/>
      <c r="CB251" s="3"/>
      <c r="CC251" s="3"/>
      <c r="CD251" s="3"/>
      <c r="CE251" s="3"/>
      <c r="CF251" s="3"/>
      <c r="CG251" s="3"/>
      <c r="CH251" s="3"/>
      <c r="CI251" s="3"/>
      <c r="CJ251" s="3"/>
      <c r="CK251" s="3"/>
      <c r="CL251" s="3"/>
      <c r="CM251" s="3"/>
      <c r="CN251" s="3"/>
      <c r="CO251" s="3"/>
      <c r="CP251" s="3"/>
      <c r="CQ251" s="3"/>
      <c r="CR251" s="3"/>
      <c r="CS251" s="3"/>
      <c r="CT251" s="3"/>
      <c r="CU251" s="3"/>
      <c r="CV251" s="3"/>
      <c r="CW251" s="3"/>
      <c r="CX251" s="3"/>
      <c r="CY251" s="3"/>
      <c r="CZ251" s="3"/>
      <c r="DA251" s="3"/>
      <c r="DB251" s="3"/>
      <c r="DC251" s="3"/>
      <c r="DD251" s="3"/>
      <c r="DE251" s="3"/>
      <c r="DF251" s="3"/>
      <c r="DG251" s="3"/>
      <c r="DH251" s="3"/>
      <c r="DI251" s="3"/>
      <c r="DJ251" s="3"/>
      <c r="DK251" s="3"/>
      <c r="DL251" s="3"/>
      <c r="DM251" s="3"/>
      <c r="DN251" s="3"/>
      <c r="DO251" s="3"/>
      <c r="DP251" s="3"/>
      <c r="DQ251" s="3"/>
      <c r="DR251" s="3"/>
      <c r="DS251" s="3"/>
      <c r="DT251" s="3"/>
      <c r="DU251" s="3"/>
      <c r="DV251" s="3"/>
      <c r="DW251" s="3"/>
      <c r="DX251" s="3"/>
      <c r="DY251" s="3"/>
      <c r="DZ251" s="3"/>
      <c r="EA251" s="3"/>
      <c r="EB251" s="3"/>
      <c r="EC251" s="3"/>
      <c r="ED251" s="3"/>
      <c r="EE251" s="3"/>
      <c r="EF251" s="3"/>
      <c r="EG251" s="3"/>
      <c r="EH251" s="3"/>
      <c r="EI251" s="3"/>
      <c r="EJ251" s="3"/>
      <c r="EK251" s="3"/>
      <c r="EL251" s="3"/>
      <c r="EM251" s="3"/>
      <c r="EN251" s="3"/>
      <c r="EO251" s="3"/>
      <c r="EP251" s="3"/>
      <c r="EQ251" s="3"/>
      <c r="ER251" s="3"/>
      <c r="ES251" s="3"/>
      <c r="ET251" s="3"/>
      <c r="EU251" s="3"/>
      <c r="EV251" s="3"/>
      <c r="EW251" s="3"/>
      <c r="EX251" s="3"/>
      <c r="EY251" s="3"/>
      <c r="EZ251" s="3"/>
      <c r="FA251" s="3"/>
      <c r="FB251" s="3"/>
    </row>
    <row r="252" spans="1:158" s="45" customFormat="1" ht="15" customHeight="1" thickBot="1" x14ac:dyDescent="0.3">
      <c r="A252" s="93" t="s">
        <v>10</v>
      </c>
      <c r="B252" s="152"/>
      <c r="C252" s="152"/>
      <c r="D252" s="152"/>
      <c r="E252" s="152"/>
      <c r="F252" s="152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  <c r="BD252" s="3"/>
      <c r="BE252" s="3"/>
      <c r="BF252" s="3"/>
      <c r="BG252" s="3"/>
      <c r="BH252" s="3"/>
      <c r="BI252" s="3"/>
      <c r="BJ252" s="3"/>
      <c r="BK252" s="3"/>
      <c r="BL252" s="3"/>
      <c r="BM252" s="3"/>
      <c r="BN252" s="3"/>
      <c r="BO252" s="3"/>
      <c r="BP252" s="3"/>
      <c r="BQ252" s="3"/>
      <c r="BR252" s="3"/>
      <c r="BS252" s="3"/>
      <c r="BT252" s="3"/>
      <c r="BU252" s="3"/>
      <c r="BV252" s="3"/>
      <c r="BW252" s="3"/>
      <c r="BX252" s="3"/>
      <c r="BY252" s="3"/>
      <c r="BZ252" s="3"/>
      <c r="CA252" s="3"/>
      <c r="CB252" s="3"/>
      <c r="CC252" s="3"/>
      <c r="CD252" s="3"/>
      <c r="CE252" s="3"/>
      <c r="CF252" s="3"/>
      <c r="CG252" s="3"/>
      <c r="CH252" s="3"/>
      <c r="CI252" s="3"/>
      <c r="CJ252" s="3"/>
      <c r="CK252" s="3"/>
      <c r="CL252" s="3"/>
      <c r="CM252" s="3"/>
      <c r="CN252" s="3"/>
      <c r="CO252" s="3"/>
      <c r="CP252" s="3"/>
      <c r="CQ252" s="3"/>
      <c r="CR252" s="3"/>
      <c r="CS252" s="3"/>
      <c r="CT252" s="3"/>
      <c r="CU252" s="3"/>
      <c r="CV252" s="3"/>
      <c r="CW252" s="3"/>
      <c r="CX252" s="3"/>
      <c r="CY252" s="3"/>
      <c r="CZ252" s="3"/>
      <c r="DA252" s="3"/>
      <c r="DB252" s="3"/>
      <c r="DC252" s="3"/>
      <c r="DD252" s="3"/>
      <c r="DE252" s="3"/>
      <c r="DF252" s="3"/>
      <c r="DG252" s="3"/>
      <c r="DH252" s="3"/>
      <c r="DI252" s="3"/>
      <c r="DJ252" s="3"/>
      <c r="DK252" s="3"/>
      <c r="DL252" s="3"/>
      <c r="DM252" s="3"/>
      <c r="DN252" s="3"/>
      <c r="DO252" s="3"/>
      <c r="DP252" s="3"/>
      <c r="DQ252" s="3"/>
      <c r="DR252" s="3"/>
      <c r="DS252" s="3"/>
      <c r="DT252" s="3"/>
      <c r="DU252" s="3"/>
      <c r="DV252" s="3"/>
      <c r="DW252" s="3"/>
      <c r="DX252" s="3"/>
      <c r="DY252" s="3"/>
      <c r="DZ252" s="3"/>
      <c r="EA252" s="3"/>
      <c r="EB252" s="3"/>
      <c r="EC252" s="3"/>
      <c r="ED252" s="3"/>
      <c r="EE252" s="3"/>
      <c r="EF252" s="3"/>
      <c r="EG252" s="3"/>
      <c r="EH252" s="3"/>
      <c r="EI252" s="3"/>
      <c r="EJ252" s="3"/>
      <c r="EK252" s="3"/>
      <c r="EL252" s="3"/>
      <c r="EM252" s="3"/>
      <c r="EN252" s="3"/>
      <c r="EO252" s="3"/>
      <c r="EP252" s="3"/>
      <c r="EQ252" s="3"/>
      <c r="ER252" s="3"/>
      <c r="ES252" s="3"/>
      <c r="ET252" s="3"/>
      <c r="EU252" s="3"/>
      <c r="EV252" s="3"/>
      <c r="EW252" s="3"/>
      <c r="EX252" s="3"/>
      <c r="EY252" s="3"/>
      <c r="EZ252" s="3"/>
      <c r="FA252" s="3"/>
      <c r="FB252" s="3"/>
    </row>
    <row r="253" spans="1:158" s="45" customFormat="1" ht="15" hidden="1" customHeight="1" x14ac:dyDescent="0.25">
      <c r="A253" s="79" t="s">
        <v>292</v>
      </c>
      <c r="B253" s="30"/>
      <c r="C253" s="30"/>
      <c r="D253" s="30"/>
      <c r="E253" s="30"/>
      <c r="F253" s="30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  <c r="BD253" s="3"/>
      <c r="BE253" s="3"/>
      <c r="BF253" s="3"/>
      <c r="BG253" s="3"/>
      <c r="BH253" s="3"/>
      <c r="BI253" s="3"/>
      <c r="BJ253" s="3"/>
      <c r="BK253" s="3"/>
      <c r="BL253" s="3"/>
      <c r="BM253" s="3"/>
      <c r="BN253" s="3"/>
      <c r="BO253" s="3"/>
      <c r="BP253" s="3"/>
      <c r="BQ253" s="3"/>
      <c r="BR253" s="3"/>
      <c r="BS253" s="3"/>
      <c r="BT253" s="3"/>
      <c r="BU253" s="3"/>
      <c r="BV253" s="3"/>
      <c r="BW253" s="3"/>
      <c r="BX253" s="3"/>
      <c r="BY253" s="3"/>
      <c r="BZ253" s="3"/>
      <c r="CA253" s="3"/>
      <c r="CB253" s="3"/>
      <c r="CC253" s="3"/>
      <c r="CD253" s="3"/>
      <c r="CE253" s="3"/>
      <c r="CF253" s="3"/>
      <c r="CG253" s="3"/>
      <c r="CH253" s="3"/>
      <c r="CI253" s="3"/>
      <c r="CJ253" s="3"/>
      <c r="CK253" s="3"/>
      <c r="CL253" s="3"/>
      <c r="CM253" s="3"/>
      <c r="CN253" s="3"/>
      <c r="CO253" s="3"/>
      <c r="CP253" s="3"/>
      <c r="CQ253" s="3"/>
      <c r="CR253" s="3"/>
      <c r="CS253" s="3"/>
      <c r="CT253" s="3"/>
      <c r="CU253" s="3"/>
      <c r="CV253" s="3"/>
      <c r="CW253" s="3"/>
      <c r="CX253" s="3"/>
      <c r="CY253" s="3"/>
      <c r="CZ253" s="3"/>
      <c r="DA253" s="3"/>
      <c r="DB253" s="3"/>
      <c r="DC253" s="3"/>
      <c r="DD253" s="3"/>
      <c r="DE253" s="3"/>
      <c r="DF253" s="3"/>
      <c r="DG253" s="3"/>
      <c r="DH253" s="3"/>
      <c r="DI253" s="3"/>
      <c r="DJ253" s="3"/>
      <c r="DK253" s="3"/>
      <c r="DL253" s="3"/>
      <c r="DM253" s="3"/>
      <c r="DN253" s="3"/>
      <c r="DO253" s="3"/>
      <c r="DP253" s="3"/>
      <c r="DQ253" s="3"/>
      <c r="DR253" s="3"/>
      <c r="DS253" s="3"/>
      <c r="DT253" s="3"/>
      <c r="DU253" s="3"/>
      <c r="DV253" s="3"/>
      <c r="DW253" s="3"/>
      <c r="DX253" s="3"/>
      <c r="DY253" s="3"/>
      <c r="DZ253" s="3"/>
      <c r="EA253" s="3"/>
      <c r="EB253" s="3"/>
      <c r="EC253" s="3"/>
      <c r="ED253" s="3"/>
      <c r="EE253" s="3"/>
      <c r="EF253" s="3"/>
      <c r="EG253" s="3"/>
      <c r="EH253" s="3"/>
      <c r="EI253" s="3"/>
      <c r="EJ253" s="3"/>
      <c r="EK253" s="3"/>
      <c r="EL253" s="3"/>
      <c r="EM253" s="3"/>
      <c r="EN253" s="3"/>
      <c r="EO253" s="3"/>
      <c r="EP253" s="3"/>
      <c r="EQ253" s="3"/>
      <c r="ER253" s="3"/>
      <c r="ES253" s="3"/>
      <c r="ET253" s="3"/>
      <c r="EU253" s="3"/>
      <c r="EV253" s="3"/>
      <c r="EW253" s="3"/>
      <c r="EX253" s="3"/>
      <c r="EY253" s="3"/>
      <c r="EZ253" s="3"/>
      <c r="FA253" s="3"/>
      <c r="FB253" s="3"/>
    </row>
    <row r="254" spans="1:158" s="45" customFormat="1" ht="15" hidden="1" customHeight="1" x14ac:dyDescent="0.25">
      <c r="A254" s="222" t="s">
        <v>144</v>
      </c>
      <c r="B254" s="30"/>
      <c r="C254" s="30"/>
      <c r="D254" s="30"/>
      <c r="E254" s="30"/>
      <c r="F254" s="30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  <c r="BD254" s="3"/>
      <c r="BE254" s="3"/>
      <c r="BF254" s="3"/>
      <c r="BG254" s="3"/>
      <c r="BH254" s="3"/>
      <c r="BI254" s="3"/>
      <c r="BJ254" s="3"/>
      <c r="BK254" s="3"/>
      <c r="BL254" s="3"/>
      <c r="BM254" s="3"/>
      <c r="BN254" s="3"/>
      <c r="BO254" s="3"/>
      <c r="BP254" s="3"/>
      <c r="BQ254" s="3"/>
      <c r="BR254" s="3"/>
      <c r="BS254" s="3"/>
      <c r="BT254" s="3"/>
      <c r="BU254" s="3"/>
      <c r="BV254" s="3"/>
      <c r="BW254" s="3"/>
      <c r="BX254" s="3"/>
      <c r="BY254" s="3"/>
      <c r="BZ254" s="3"/>
      <c r="CA254" s="3"/>
      <c r="CB254" s="3"/>
      <c r="CC254" s="3"/>
      <c r="CD254" s="3"/>
      <c r="CE254" s="3"/>
      <c r="CF254" s="3"/>
      <c r="CG254" s="3"/>
      <c r="CH254" s="3"/>
      <c r="CI254" s="3"/>
      <c r="CJ254" s="3"/>
      <c r="CK254" s="3"/>
      <c r="CL254" s="3"/>
      <c r="CM254" s="3"/>
      <c r="CN254" s="3"/>
      <c r="CO254" s="3"/>
      <c r="CP254" s="3"/>
      <c r="CQ254" s="3"/>
      <c r="CR254" s="3"/>
      <c r="CS254" s="3"/>
      <c r="CT254" s="3"/>
      <c r="CU254" s="3"/>
      <c r="CV254" s="3"/>
      <c r="CW254" s="3"/>
      <c r="CX254" s="3"/>
      <c r="CY254" s="3"/>
      <c r="CZ254" s="3"/>
      <c r="DA254" s="3"/>
      <c r="DB254" s="3"/>
      <c r="DC254" s="3"/>
      <c r="DD254" s="3"/>
      <c r="DE254" s="3"/>
      <c r="DF254" s="3"/>
      <c r="DG254" s="3"/>
      <c r="DH254" s="3"/>
      <c r="DI254" s="3"/>
      <c r="DJ254" s="3"/>
      <c r="DK254" s="3"/>
      <c r="DL254" s="3"/>
      <c r="DM254" s="3"/>
      <c r="DN254" s="3"/>
      <c r="DO254" s="3"/>
      <c r="DP254" s="3"/>
      <c r="DQ254" s="3"/>
      <c r="DR254" s="3"/>
      <c r="DS254" s="3"/>
      <c r="DT254" s="3"/>
      <c r="DU254" s="3"/>
      <c r="DV254" s="3"/>
      <c r="DW254" s="3"/>
      <c r="DX254" s="3"/>
      <c r="DY254" s="3"/>
      <c r="DZ254" s="3"/>
      <c r="EA254" s="3"/>
      <c r="EB254" s="3"/>
      <c r="EC254" s="3"/>
      <c r="ED254" s="3"/>
      <c r="EE254" s="3"/>
      <c r="EF254" s="3"/>
      <c r="EG254" s="3"/>
      <c r="EH254" s="3"/>
      <c r="EI254" s="3"/>
      <c r="EJ254" s="3"/>
      <c r="EK254" s="3"/>
      <c r="EL254" s="3"/>
      <c r="EM254" s="3"/>
      <c r="EN254" s="3"/>
      <c r="EO254" s="3"/>
      <c r="EP254" s="3"/>
      <c r="EQ254" s="3"/>
      <c r="ER254" s="3"/>
      <c r="ES254" s="3"/>
      <c r="ET254" s="3"/>
      <c r="EU254" s="3"/>
      <c r="EV254" s="3"/>
      <c r="EW254" s="3"/>
      <c r="EX254" s="3"/>
      <c r="EY254" s="3"/>
      <c r="EZ254" s="3"/>
      <c r="FA254" s="3"/>
      <c r="FB254" s="3"/>
    </row>
    <row r="255" spans="1:158" s="45" customFormat="1" ht="15" hidden="1" customHeight="1" x14ac:dyDescent="0.25">
      <c r="A255" s="216" t="s">
        <v>114</v>
      </c>
      <c r="B255" s="30"/>
      <c r="C255" s="30"/>
      <c r="D255" s="30"/>
      <c r="E255" s="30"/>
      <c r="F255" s="30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  <c r="BD255" s="3"/>
      <c r="BE255" s="3"/>
      <c r="BF255" s="3"/>
      <c r="BG255" s="3"/>
      <c r="BH255" s="3"/>
      <c r="BI255" s="3"/>
      <c r="BJ255" s="3"/>
      <c r="BK255" s="3"/>
      <c r="BL255" s="3"/>
      <c r="BM255" s="3"/>
      <c r="BN255" s="3"/>
      <c r="BO255" s="3"/>
      <c r="BP255" s="3"/>
      <c r="BQ255" s="3"/>
      <c r="BR255" s="3"/>
      <c r="BS255" s="3"/>
      <c r="BT255" s="3"/>
      <c r="BU255" s="3"/>
      <c r="BV255" s="3"/>
      <c r="BW255" s="3"/>
      <c r="BX255" s="3"/>
      <c r="BY255" s="3"/>
      <c r="BZ255" s="3"/>
      <c r="CA255" s="3"/>
      <c r="CB255" s="3"/>
      <c r="CC255" s="3"/>
      <c r="CD255" s="3"/>
      <c r="CE255" s="3"/>
      <c r="CF255" s="3"/>
      <c r="CG255" s="3"/>
      <c r="CH255" s="3"/>
      <c r="CI255" s="3"/>
      <c r="CJ255" s="3"/>
      <c r="CK255" s="3"/>
      <c r="CL255" s="3"/>
      <c r="CM255" s="3"/>
      <c r="CN255" s="3"/>
      <c r="CO255" s="3"/>
      <c r="CP255" s="3"/>
      <c r="CQ255" s="3"/>
      <c r="CR255" s="3"/>
      <c r="CS255" s="3"/>
      <c r="CT255" s="3"/>
      <c r="CU255" s="3"/>
      <c r="CV255" s="3"/>
      <c r="CW255" s="3"/>
      <c r="CX255" s="3"/>
      <c r="CY255" s="3"/>
      <c r="CZ255" s="3"/>
      <c r="DA255" s="3"/>
      <c r="DB255" s="3"/>
      <c r="DC255" s="3"/>
      <c r="DD255" s="3"/>
      <c r="DE255" s="3"/>
      <c r="DF255" s="3"/>
      <c r="DG255" s="3"/>
      <c r="DH255" s="3"/>
      <c r="DI255" s="3"/>
      <c r="DJ255" s="3"/>
      <c r="DK255" s="3"/>
      <c r="DL255" s="3"/>
      <c r="DM255" s="3"/>
      <c r="DN255" s="3"/>
      <c r="DO255" s="3"/>
      <c r="DP255" s="3"/>
      <c r="DQ255" s="3"/>
      <c r="DR255" s="3"/>
      <c r="DS255" s="3"/>
      <c r="DT255" s="3"/>
      <c r="DU255" s="3"/>
      <c r="DV255" s="3"/>
      <c r="DW255" s="3"/>
      <c r="DX255" s="3"/>
      <c r="DY255" s="3"/>
      <c r="DZ255" s="3"/>
      <c r="EA255" s="3"/>
      <c r="EB255" s="3"/>
      <c r="EC255" s="3"/>
      <c r="ED255" s="3"/>
      <c r="EE255" s="3"/>
      <c r="EF255" s="3"/>
      <c r="EG255" s="3"/>
      <c r="EH255" s="3"/>
      <c r="EI255" s="3"/>
      <c r="EJ255" s="3"/>
      <c r="EK255" s="3"/>
      <c r="EL255" s="3"/>
      <c r="EM255" s="3"/>
      <c r="EN255" s="3"/>
      <c r="EO255" s="3"/>
      <c r="EP255" s="3"/>
      <c r="EQ255" s="3"/>
      <c r="ER255" s="3"/>
      <c r="ES255" s="3"/>
      <c r="ET255" s="3"/>
      <c r="EU255" s="3"/>
      <c r="EV255" s="3"/>
      <c r="EW255" s="3"/>
      <c r="EX255" s="3"/>
      <c r="EY255" s="3"/>
      <c r="EZ255" s="3"/>
      <c r="FA255" s="3"/>
      <c r="FB255" s="3"/>
    </row>
    <row r="256" spans="1:158" s="45" customFormat="1" ht="45" hidden="1" x14ac:dyDescent="0.25">
      <c r="A256" s="200" t="s">
        <v>257</v>
      </c>
      <c r="B256" s="30"/>
      <c r="C256" s="30"/>
      <c r="D256" s="30"/>
      <c r="E256" s="30"/>
      <c r="F256" s="30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  <c r="BD256" s="3"/>
      <c r="BE256" s="3"/>
      <c r="BF256" s="3"/>
      <c r="BG256" s="3"/>
      <c r="BH256" s="3"/>
      <c r="BI256" s="3"/>
      <c r="BJ256" s="3"/>
      <c r="BK256" s="3"/>
      <c r="BL256" s="3"/>
      <c r="BM256" s="3"/>
      <c r="BN256" s="3"/>
      <c r="BO256" s="3"/>
      <c r="BP256" s="3"/>
      <c r="BQ256" s="3"/>
      <c r="BR256" s="3"/>
      <c r="BS256" s="3"/>
      <c r="BT256" s="3"/>
      <c r="BU256" s="3"/>
      <c r="BV256" s="3"/>
      <c r="BW256" s="3"/>
      <c r="BX256" s="3"/>
      <c r="BY256" s="3"/>
      <c r="BZ256" s="3"/>
      <c r="CA256" s="3"/>
      <c r="CB256" s="3"/>
      <c r="CC256" s="3"/>
      <c r="CD256" s="3"/>
      <c r="CE256" s="3"/>
      <c r="CF256" s="3"/>
      <c r="CG256" s="3"/>
      <c r="CH256" s="3"/>
      <c r="CI256" s="3"/>
      <c r="CJ256" s="3"/>
      <c r="CK256" s="3"/>
      <c r="CL256" s="3"/>
      <c r="CM256" s="3"/>
      <c r="CN256" s="3"/>
      <c r="CO256" s="3"/>
      <c r="CP256" s="3"/>
      <c r="CQ256" s="3"/>
      <c r="CR256" s="3"/>
      <c r="CS256" s="3"/>
      <c r="CT256" s="3"/>
      <c r="CU256" s="3"/>
      <c r="CV256" s="3"/>
      <c r="CW256" s="3"/>
      <c r="CX256" s="3"/>
      <c r="CY256" s="3"/>
      <c r="CZ256" s="3"/>
      <c r="DA256" s="3"/>
      <c r="DB256" s="3"/>
      <c r="DC256" s="3"/>
      <c r="DD256" s="3"/>
      <c r="DE256" s="3"/>
      <c r="DF256" s="3"/>
      <c r="DG256" s="3"/>
      <c r="DH256" s="3"/>
      <c r="DI256" s="3"/>
      <c r="DJ256" s="3"/>
      <c r="DK256" s="3"/>
      <c r="DL256" s="3"/>
      <c r="DM256" s="3"/>
      <c r="DN256" s="3"/>
      <c r="DO256" s="3"/>
      <c r="DP256" s="3"/>
      <c r="DQ256" s="3"/>
      <c r="DR256" s="3"/>
      <c r="DS256" s="3"/>
      <c r="DT256" s="3"/>
      <c r="DU256" s="3"/>
      <c r="DV256" s="3"/>
      <c r="DW256" s="3"/>
      <c r="DX256" s="3"/>
      <c r="DY256" s="3"/>
      <c r="DZ256" s="3"/>
      <c r="EA256" s="3"/>
      <c r="EB256" s="3"/>
      <c r="EC256" s="3"/>
      <c r="ED256" s="3"/>
      <c r="EE256" s="3"/>
      <c r="EF256" s="3"/>
      <c r="EG256" s="3"/>
      <c r="EH256" s="3"/>
      <c r="EI256" s="3"/>
      <c r="EJ256" s="3"/>
      <c r="EK256" s="3"/>
      <c r="EL256" s="3"/>
      <c r="EM256" s="3"/>
      <c r="EN256" s="3"/>
      <c r="EO256" s="3"/>
      <c r="EP256" s="3"/>
      <c r="EQ256" s="3"/>
      <c r="ER256" s="3"/>
      <c r="ES256" s="3"/>
      <c r="ET256" s="3"/>
      <c r="EU256" s="3"/>
      <c r="EV256" s="3"/>
      <c r="EW256" s="3"/>
      <c r="EX256" s="3"/>
      <c r="EY256" s="3"/>
      <c r="EZ256" s="3"/>
      <c r="FA256" s="3"/>
      <c r="FB256" s="3"/>
    </row>
    <row r="257" spans="1:158" s="45" customFormat="1" hidden="1" x14ac:dyDescent="0.25">
      <c r="A257" s="200" t="s">
        <v>52</v>
      </c>
      <c r="B257" s="30"/>
      <c r="C257" s="30"/>
      <c r="D257" s="30"/>
      <c r="E257" s="30"/>
      <c r="F257" s="30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  <c r="BD257" s="3"/>
      <c r="BE257" s="3"/>
      <c r="BF257" s="3"/>
      <c r="BG257" s="3"/>
      <c r="BH257" s="3"/>
      <c r="BI257" s="3"/>
      <c r="BJ257" s="3"/>
      <c r="BK257" s="3"/>
      <c r="BL257" s="3"/>
      <c r="BM257" s="3"/>
      <c r="BN257" s="3"/>
      <c r="BO257" s="3"/>
      <c r="BP257" s="3"/>
      <c r="BQ257" s="3"/>
      <c r="BR257" s="3"/>
      <c r="BS257" s="3"/>
      <c r="BT257" s="3"/>
      <c r="BU257" s="3"/>
      <c r="BV257" s="3"/>
      <c r="BW257" s="3"/>
      <c r="BX257" s="3"/>
      <c r="BY257" s="3"/>
      <c r="BZ257" s="3"/>
      <c r="CA257" s="3"/>
      <c r="CB257" s="3"/>
      <c r="CC257" s="3"/>
      <c r="CD257" s="3"/>
      <c r="CE257" s="3"/>
      <c r="CF257" s="3"/>
      <c r="CG257" s="3"/>
      <c r="CH257" s="3"/>
      <c r="CI257" s="3"/>
      <c r="CJ257" s="3"/>
      <c r="CK257" s="3"/>
      <c r="CL257" s="3"/>
      <c r="CM257" s="3"/>
      <c r="CN257" s="3"/>
      <c r="CO257" s="3"/>
      <c r="CP257" s="3"/>
      <c r="CQ257" s="3"/>
      <c r="CR257" s="3"/>
      <c r="CS257" s="3"/>
      <c r="CT257" s="3"/>
      <c r="CU257" s="3"/>
      <c r="CV257" s="3"/>
      <c r="CW257" s="3"/>
      <c r="CX257" s="3"/>
      <c r="CY257" s="3"/>
      <c r="CZ257" s="3"/>
      <c r="DA257" s="3"/>
      <c r="DB257" s="3"/>
      <c r="DC257" s="3"/>
      <c r="DD257" s="3"/>
      <c r="DE257" s="3"/>
      <c r="DF257" s="3"/>
      <c r="DG257" s="3"/>
      <c r="DH257" s="3"/>
      <c r="DI257" s="3"/>
      <c r="DJ257" s="3"/>
      <c r="DK257" s="3"/>
      <c r="DL257" s="3"/>
      <c r="DM257" s="3"/>
      <c r="DN257" s="3"/>
      <c r="DO257" s="3"/>
      <c r="DP257" s="3"/>
      <c r="DQ257" s="3"/>
      <c r="DR257" s="3"/>
      <c r="DS257" s="3"/>
      <c r="DT257" s="3"/>
      <c r="DU257" s="3"/>
      <c r="DV257" s="3"/>
      <c r="DW257" s="3"/>
      <c r="DX257" s="3"/>
      <c r="DY257" s="3"/>
      <c r="DZ257" s="3"/>
      <c r="EA257" s="3"/>
      <c r="EB257" s="3"/>
      <c r="EC257" s="3"/>
      <c r="ED257" s="3"/>
      <c r="EE257" s="3"/>
      <c r="EF257" s="3"/>
      <c r="EG257" s="3"/>
      <c r="EH257" s="3"/>
      <c r="EI257" s="3"/>
      <c r="EJ257" s="3"/>
      <c r="EK257" s="3"/>
      <c r="EL257" s="3"/>
      <c r="EM257" s="3"/>
      <c r="EN257" s="3"/>
      <c r="EO257" s="3"/>
      <c r="EP257" s="3"/>
      <c r="EQ257" s="3"/>
      <c r="ER257" s="3"/>
      <c r="ES257" s="3"/>
      <c r="ET257" s="3"/>
      <c r="EU257" s="3"/>
      <c r="EV257" s="3"/>
      <c r="EW257" s="3"/>
      <c r="EX257" s="3"/>
      <c r="EY257" s="3"/>
      <c r="EZ257" s="3"/>
      <c r="FA257" s="3"/>
      <c r="FB257" s="3"/>
    </row>
    <row r="258" spans="1:158" s="45" customFormat="1" hidden="1" x14ac:dyDescent="0.25">
      <c r="A258" s="200" t="s">
        <v>259</v>
      </c>
      <c r="B258" s="30"/>
      <c r="C258" s="30"/>
      <c r="D258" s="30"/>
      <c r="E258" s="30"/>
      <c r="F258" s="30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  <c r="BD258" s="3"/>
      <c r="BE258" s="3"/>
      <c r="BF258" s="3"/>
      <c r="BG258" s="3"/>
      <c r="BH258" s="3"/>
      <c r="BI258" s="3"/>
      <c r="BJ258" s="3"/>
      <c r="BK258" s="3"/>
      <c r="BL258" s="3"/>
      <c r="BM258" s="3"/>
      <c r="BN258" s="3"/>
      <c r="BO258" s="3"/>
      <c r="BP258" s="3"/>
      <c r="BQ258" s="3"/>
      <c r="BR258" s="3"/>
      <c r="BS258" s="3"/>
      <c r="BT258" s="3"/>
      <c r="BU258" s="3"/>
      <c r="BV258" s="3"/>
      <c r="BW258" s="3"/>
      <c r="BX258" s="3"/>
      <c r="BY258" s="3"/>
      <c r="BZ258" s="3"/>
      <c r="CA258" s="3"/>
      <c r="CB258" s="3"/>
      <c r="CC258" s="3"/>
      <c r="CD258" s="3"/>
      <c r="CE258" s="3"/>
      <c r="CF258" s="3"/>
      <c r="CG258" s="3"/>
      <c r="CH258" s="3"/>
      <c r="CI258" s="3"/>
      <c r="CJ258" s="3"/>
      <c r="CK258" s="3"/>
      <c r="CL258" s="3"/>
      <c r="CM258" s="3"/>
      <c r="CN258" s="3"/>
      <c r="CO258" s="3"/>
      <c r="CP258" s="3"/>
      <c r="CQ258" s="3"/>
      <c r="CR258" s="3"/>
      <c r="CS258" s="3"/>
      <c r="CT258" s="3"/>
      <c r="CU258" s="3"/>
      <c r="CV258" s="3"/>
      <c r="CW258" s="3"/>
      <c r="CX258" s="3"/>
      <c r="CY258" s="3"/>
      <c r="CZ258" s="3"/>
      <c r="DA258" s="3"/>
      <c r="DB258" s="3"/>
      <c r="DC258" s="3"/>
      <c r="DD258" s="3"/>
      <c r="DE258" s="3"/>
      <c r="DF258" s="3"/>
      <c r="DG258" s="3"/>
      <c r="DH258" s="3"/>
      <c r="DI258" s="3"/>
      <c r="DJ258" s="3"/>
      <c r="DK258" s="3"/>
      <c r="DL258" s="3"/>
      <c r="DM258" s="3"/>
      <c r="DN258" s="3"/>
      <c r="DO258" s="3"/>
      <c r="DP258" s="3"/>
      <c r="DQ258" s="3"/>
      <c r="DR258" s="3"/>
      <c r="DS258" s="3"/>
      <c r="DT258" s="3"/>
      <c r="DU258" s="3"/>
      <c r="DV258" s="3"/>
      <c r="DW258" s="3"/>
      <c r="DX258" s="3"/>
      <c r="DY258" s="3"/>
      <c r="DZ258" s="3"/>
      <c r="EA258" s="3"/>
      <c r="EB258" s="3"/>
      <c r="EC258" s="3"/>
      <c r="ED258" s="3"/>
      <c r="EE258" s="3"/>
      <c r="EF258" s="3"/>
      <c r="EG258" s="3"/>
      <c r="EH258" s="3"/>
      <c r="EI258" s="3"/>
      <c r="EJ258" s="3"/>
      <c r="EK258" s="3"/>
      <c r="EL258" s="3"/>
      <c r="EM258" s="3"/>
      <c r="EN258" s="3"/>
      <c r="EO258" s="3"/>
      <c r="EP258" s="3"/>
      <c r="EQ258" s="3"/>
      <c r="ER258" s="3"/>
      <c r="ES258" s="3"/>
      <c r="ET258" s="3"/>
      <c r="EU258" s="3"/>
      <c r="EV258" s="3"/>
      <c r="EW258" s="3"/>
      <c r="EX258" s="3"/>
      <c r="EY258" s="3"/>
      <c r="EZ258" s="3"/>
      <c r="FA258" s="3"/>
      <c r="FB258" s="3"/>
    </row>
    <row r="259" spans="1:158" s="45" customFormat="1" ht="15.75" hidden="1" thickBot="1" x14ac:dyDescent="0.3">
      <c r="A259" s="200" t="s">
        <v>239</v>
      </c>
      <c r="B259" s="30"/>
      <c r="C259" s="30"/>
      <c r="D259" s="30"/>
      <c r="E259" s="30"/>
      <c r="F259" s="30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  <c r="BD259" s="3"/>
      <c r="BE259" s="3"/>
      <c r="BF259" s="3"/>
      <c r="BG259" s="3"/>
      <c r="BH259" s="3"/>
      <c r="BI259" s="3"/>
      <c r="BJ259" s="3"/>
      <c r="BK259" s="3"/>
      <c r="BL259" s="3"/>
      <c r="BM259" s="3"/>
      <c r="BN259" s="3"/>
      <c r="BO259" s="3"/>
      <c r="BP259" s="3"/>
      <c r="BQ259" s="3"/>
      <c r="BR259" s="3"/>
      <c r="BS259" s="3"/>
      <c r="BT259" s="3"/>
      <c r="BU259" s="3"/>
      <c r="BV259" s="3"/>
      <c r="BW259" s="3"/>
      <c r="BX259" s="3"/>
      <c r="BY259" s="3"/>
      <c r="BZ259" s="3"/>
      <c r="CA259" s="3"/>
      <c r="CB259" s="3"/>
      <c r="CC259" s="3"/>
      <c r="CD259" s="3"/>
      <c r="CE259" s="3"/>
      <c r="CF259" s="3"/>
      <c r="CG259" s="3"/>
      <c r="CH259" s="3"/>
      <c r="CI259" s="3"/>
      <c r="CJ259" s="3"/>
      <c r="CK259" s="3"/>
      <c r="CL259" s="3"/>
      <c r="CM259" s="3"/>
      <c r="CN259" s="3"/>
      <c r="CO259" s="3"/>
      <c r="CP259" s="3"/>
      <c r="CQ259" s="3"/>
      <c r="CR259" s="3"/>
      <c r="CS259" s="3"/>
      <c r="CT259" s="3"/>
      <c r="CU259" s="3"/>
      <c r="CV259" s="3"/>
      <c r="CW259" s="3"/>
      <c r="CX259" s="3"/>
      <c r="CY259" s="3"/>
      <c r="CZ259" s="3"/>
      <c r="DA259" s="3"/>
      <c r="DB259" s="3"/>
      <c r="DC259" s="3"/>
      <c r="DD259" s="3"/>
      <c r="DE259" s="3"/>
      <c r="DF259" s="3"/>
      <c r="DG259" s="3"/>
      <c r="DH259" s="3"/>
      <c r="DI259" s="3"/>
      <c r="DJ259" s="3"/>
      <c r="DK259" s="3"/>
      <c r="DL259" s="3"/>
      <c r="DM259" s="3"/>
      <c r="DN259" s="3"/>
      <c r="DO259" s="3"/>
      <c r="DP259" s="3"/>
      <c r="DQ259" s="3"/>
      <c r="DR259" s="3"/>
      <c r="DS259" s="3"/>
      <c r="DT259" s="3"/>
      <c r="DU259" s="3"/>
      <c r="DV259" s="3"/>
      <c r="DW259" s="3"/>
      <c r="DX259" s="3"/>
      <c r="DY259" s="3"/>
      <c r="DZ259" s="3"/>
      <c r="EA259" s="3"/>
      <c r="EB259" s="3"/>
      <c r="EC259" s="3"/>
      <c r="ED259" s="3"/>
      <c r="EE259" s="3"/>
      <c r="EF259" s="3"/>
      <c r="EG259" s="3"/>
      <c r="EH259" s="3"/>
      <c r="EI259" s="3"/>
      <c r="EJ259" s="3"/>
      <c r="EK259" s="3"/>
      <c r="EL259" s="3"/>
      <c r="EM259" s="3"/>
      <c r="EN259" s="3"/>
      <c r="EO259" s="3"/>
      <c r="EP259" s="3"/>
      <c r="EQ259" s="3"/>
      <c r="ER259" s="3"/>
      <c r="ES259" s="3"/>
      <c r="ET259" s="3"/>
      <c r="EU259" s="3"/>
      <c r="EV259" s="3"/>
      <c r="EW259" s="3"/>
      <c r="EX259" s="3"/>
      <c r="EY259" s="3"/>
      <c r="EZ259" s="3"/>
      <c r="FA259" s="3"/>
      <c r="FB259" s="3"/>
    </row>
    <row r="260" spans="1:158" s="45" customFormat="1" ht="15" hidden="1" customHeight="1" thickBot="1" x14ac:dyDescent="0.3">
      <c r="A260" s="93" t="s">
        <v>10</v>
      </c>
      <c r="B260" s="152"/>
      <c r="C260" s="152"/>
      <c r="D260" s="152"/>
      <c r="E260" s="152"/>
      <c r="F260" s="152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  <c r="BD260" s="3"/>
      <c r="BE260" s="3"/>
      <c r="BF260" s="3"/>
      <c r="BG260" s="3"/>
      <c r="BH260" s="3"/>
      <c r="BI260" s="3"/>
      <c r="BJ260" s="3"/>
      <c r="BK260" s="3"/>
      <c r="BL260" s="3"/>
      <c r="BM260" s="3"/>
      <c r="BN260" s="3"/>
      <c r="BO260" s="3"/>
      <c r="BP260" s="3"/>
      <c r="BQ260" s="3"/>
      <c r="BR260" s="3"/>
      <c r="BS260" s="3"/>
      <c r="BT260" s="3"/>
      <c r="BU260" s="3"/>
      <c r="BV260" s="3"/>
      <c r="BW260" s="3"/>
      <c r="BX260" s="3"/>
      <c r="BY260" s="3"/>
      <c r="BZ260" s="3"/>
      <c r="CA260" s="3"/>
      <c r="CB260" s="3"/>
      <c r="CC260" s="3"/>
      <c r="CD260" s="3"/>
      <c r="CE260" s="3"/>
      <c r="CF260" s="3"/>
      <c r="CG260" s="3"/>
      <c r="CH260" s="3"/>
      <c r="CI260" s="3"/>
      <c r="CJ260" s="3"/>
      <c r="CK260" s="3"/>
      <c r="CL260" s="3"/>
      <c r="CM260" s="3"/>
      <c r="CN260" s="3"/>
      <c r="CO260" s="3"/>
      <c r="CP260" s="3"/>
      <c r="CQ260" s="3"/>
      <c r="CR260" s="3"/>
      <c r="CS260" s="3"/>
      <c r="CT260" s="3"/>
      <c r="CU260" s="3"/>
      <c r="CV260" s="3"/>
      <c r="CW260" s="3"/>
      <c r="CX260" s="3"/>
      <c r="CY260" s="3"/>
      <c r="CZ260" s="3"/>
      <c r="DA260" s="3"/>
      <c r="DB260" s="3"/>
      <c r="DC260" s="3"/>
      <c r="DD260" s="3"/>
      <c r="DE260" s="3"/>
      <c r="DF260" s="3"/>
      <c r="DG260" s="3"/>
      <c r="DH260" s="3"/>
      <c r="DI260" s="3"/>
      <c r="DJ260" s="3"/>
      <c r="DK260" s="3"/>
      <c r="DL260" s="3"/>
      <c r="DM260" s="3"/>
      <c r="DN260" s="3"/>
      <c r="DO260" s="3"/>
      <c r="DP260" s="3"/>
      <c r="DQ260" s="3"/>
      <c r="DR260" s="3"/>
      <c r="DS260" s="3"/>
      <c r="DT260" s="3"/>
      <c r="DU260" s="3"/>
      <c r="DV260" s="3"/>
      <c r="DW260" s="3"/>
      <c r="DX260" s="3"/>
      <c r="DY260" s="3"/>
      <c r="DZ260" s="3"/>
      <c r="EA260" s="3"/>
      <c r="EB260" s="3"/>
      <c r="EC260" s="3"/>
      <c r="ED260" s="3"/>
      <c r="EE260" s="3"/>
      <c r="EF260" s="3"/>
      <c r="EG260" s="3"/>
      <c r="EH260" s="3"/>
      <c r="EI260" s="3"/>
      <c r="EJ260" s="3"/>
      <c r="EK260" s="3"/>
      <c r="EL260" s="3"/>
      <c r="EM260" s="3"/>
      <c r="EN260" s="3"/>
      <c r="EO260" s="3"/>
      <c r="EP260" s="3"/>
      <c r="EQ260" s="3"/>
      <c r="ER260" s="3"/>
      <c r="ES260" s="3"/>
      <c r="ET260" s="3"/>
      <c r="EU260" s="3"/>
      <c r="EV260" s="3"/>
      <c r="EW260" s="3"/>
      <c r="EX260" s="3"/>
      <c r="EY260" s="3"/>
      <c r="EZ260" s="3"/>
      <c r="FA260" s="3"/>
      <c r="FB260" s="3"/>
    </row>
    <row r="261" spans="1:158" s="45" customFormat="1" ht="15" hidden="1" customHeight="1" x14ac:dyDescent="0.25">
      <c r="A261" s="79" t="s">
        <v>293</v>
      </c>
      <c r="B261" s="30"/>
      <c r="C261" s="30"/>
      <c r="D261" s="30"/>
      <c r="E261" s="30"/>
      <c r="F261" s="30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  <c r="BD261" s="3"/>
      <c r="BE261" s="3"/>
      <c r="BF261" s="3"/>
      <c r="BG261" s="3"/>
      <c r="BH261" s="3"/>
      <c r="BI261" s="3"/>
      <c r="BJ261" s="3"/>
      <c r="BK261" s="3"/>
      <c r="BL261" s="3"/>
      <c r="BM261" s="3"/>
      <c r="BN261" s="3"/>
      <c r="BO261" s="3"/>
      <c r="BP261" s="3"/>
      <c r="BQ261" s="3"/>
      <c r="BR261" s="3"/>
      <c r="BS261" s="3"/>
      <c r="BT261" s="3"/>
      <c r="BU261" s="3"/>
      <c r="BV261" s="3"/>
      <c r="BW261" s="3"/>
      <c r="BX261" s="3"/>
      <c r="BY261" s="3"/>
      <c r="BZ261" s="3"/>
      <c r="CA261" s="3"/>
      <c r="CB261" s="3"/>
      <c r="CC261" s="3"/>
      <c r="CD261" s="3"/>
      <c r="CE261" s="3"/>
      <c r="CF261" s="3"/>
      <c r="CG261" s="3"/>
      <c r="CH261" s="3"/>
      <c r="CI261" s="3"/>
      <c r="CJ261" s="3"/>
      <c r="CK261" s="3"/>
      <c r="CL261" s="3"/>
      <c r="CM261" s="3"/>
      <c r="CN261" s="3"/>
      <c r="CO261" s="3"/>
      <c r="CP261" s="3"/>
      <c r="CQ261" s="3"/>
      <c r="CR261" s="3"/>
      <c r="CS261" s="3"/>
      <c r="CT261" s="3"/>
      <c r="CU261" s="3"/>
      <c r="CV261" s="3"/>
      <c r="CW261" s="3"/>
      <c r="CX261" s="3"/>
      <c r="CY261" s="3"/>
      <c r="CZ261" s="3"/>
      <c r="DA261" s="3"/>
      <c r="DB261" s="3"/>
      <c r="DC261" s="3"/>
      <c r="DD261" s="3"/>
      <c r="DE261" s="3"/>
      <c r="DF261" s="3"/>
      <c r="DG261" s="3"/>
      <c r="DH261" s="3"/>
      <c r="DI261" s="3"/>
      <c r="DJ261" s="3"/>
      <c r="DK261" s="3"/>
      <c r="DL261" s="3"/>
      <c r="DM261" s="3"/>
      <c r="DN261" s="3"/>
      <c r="DO261" s="3"/>
      <c r="DP261" s="3"/>
      <c r="DQ261" s="3"/>
      <c r="DR261" s="3"/>
      <c r="DS261" s="3"/>
      <c r="DT261" s="3"/>
      <c r="DU261" s="3"/>
      <c r="DV261" s="3"/>
      <c r="DW261" s="3"/>
      <c r="DX261" s="3"/>
      <c r="DY261" s="3"/>
      <c r="DZ261" s="3"/>
      <c r="EA261" s="3"/>
      <c r="EB261" s="3"/>
      <c r="EC261" s="3"/>
      <c r="ED261" s="3"/>
      <c r="EE261" s="3"/>
      <c r="EF261" s="3"/>
      <c r="EG261" s="3"/>
      <c r="EH261" s="3"/>
      <c r="EI261" s="3"/>
      <c r="EJ261" s="3"/>
      <c r="EK261" s="3"/>
      <c r="EL261" s="3"/>
      <c r="EM261" s="3"/>
      <c r="EN261" s="3"/>
      <c r="EO261" s="3"/>
      <c r="EP261" s="3"/>
      <c r="EQ261" s="3"/>
      <c r="ER261" s="3"/>
      <c r="ES261" s="3"/>
      <c r="ET261" s="3"/>
      <c r="EU261" s="3"/>
      <c r="EV261" s="3"/>
      <c r="EW261" s="3"/>
      <c r="EX261" s="3"/>
      <c r="EY261" s="3"/>
      <c r="EZ261" s="3"/>
      <c r="FA261" s="3"/>
      <c r="FB261" s="3"/>
    </row>
    <row r="262" spans="1:158" s="45" customFormat="1" ht="15" hidden="1" customHeight="1" x14ac:dyDescent="0.25">
      <c r="A262" s="404" t="s">
        <v>165</v>
      </c>
      <c r="B262" s="30"/>
      <c r="C262" s="30"/>
      <c r="D262" s="30"/>
      <c r="E262" s="30"/>
      <c r="F262" s="30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  <c r="BD262" s="3"/>
      <c r="BE262" s="3"/>
      <c r="BF262" s="3"/>
      <c r="BG262" s="3"/>
      <c r="BH262" s="3"/>
      <c r="BI262" s="3"/>
      <c r="BJ262" s="3"/>
      <c r="BK262" s="3"/>
      <c r="BL262" s="3"/>
      <c r="BM262" s="3"/>
      <c r="BN262" s="3"/>
      <c r="BO262" s="3"/>
      <c r="BP262" s="3"/>
      <c r="BQ262" s="3"/>
      <c r="BR262" s="3"/>
      <c r="BS262" s="3"/>
      <c r="BT262" s="3"/>
      <c r="BU262" s="3"/>
      <c r="BV262" s="3"/>
      <c r="BW262" s="3"/>
      <c r="BX262" s="3"/>
      <c r="BY262" s="3"/>
      <c r="BZ262" s="3"/>
      <c r="CA262" s="3"/>
      <c r="CB262" s="3"/>
      <c r="CC262" s="3"/>
      <c r="CD262" s="3"/>
      <c r="CE262" s="3"/>
      <c r="CF262" s="3"/>
      <c r="CG262" s="3"/>
      <c r="CH262" s="3"/>
      <c r="CI262" s="3"/>
      <c r="CJ262" s="3"/>
      <c r="CK262" s="3"/>
      <c r="CL262" s="3"/>
      <c r="CM262" s="3"/>
      <c r="CN262" s="3"/>
      <c r="CO262" s="3"/>
      <c r="CP262" s="3"/>
      <c r="CQ262" s="3"/>
      <c r="CR262" s="3"/>
      <c r="CS262" s="3"/>
      <c r="CT262" s="3"/>
      <c r="CU262" s="3"/>
      <c r="CV262" s="3"/>
      <c r="CW262" s="3"/>
      <c r="CX262" s="3"/>
      <c r="CY262" s="3"/>
      <c r="CZ262" s="3"/>
      <c r="DA262" s="3"/>
      <c r="DB262" s="3"/>
      <c r="DC262" s="3"/>
      <c r="DD262" s="3"/>
      <c r="DE262" s="3"/>
      <c r="DF262" s="3"/>
      <c r="DG262" s="3"/>
      <c r="DH262" s="3"/>
      <c r="DI262" s="3"/>
      <c r="DJ262" s="3"/>
      <c r="DK262" s="3"/>
      <c r="DL262" s="3"/>
      <c r="DM262" s="3"/>
      <c r="DN262" s="3"/>
      <c r="DO262" s="3"/>
      <c r="DP262" s="3"/>
      <c r="DQ262" s="3"/>
      <c r="DR262" s="3"/>
      <c r="DS262" s="3"/>
      <c r="DT262" s="3"/>
      <c r="DU262" s="3"/>
      <c r="DV262" s="3"/>
      <c r="DW262" s="3"/>
      <c r="DX262" s="3"/>
      <c r="DY262" s="3"/>
      <c r="DZ262" s="3"/>
      <c r="EA262" s="3"/>
      <c r="EB262" s="3"/>
      <c r="EC262" s="3"/>
      <c r="ED262" s="3"/>
      <c r="EE262" s="3"/>
      <c r="EF262" s="3"/>
      <c r="EG262" s="3"/>
      <c r="EH262" s="3"/>
      <c r="EI262" s="3"/>
      <c r="EJ262" s="3"/>
      <c r="EK262" s="3"/>
      <c r="EL262" s="3"/>
      <c r="EM262" s="3"/>
      <c r="EN262" s="3"/>
      <c r="EO262" s="3"/>
      <c r="EP262" s="3"/>
      <c r="EQ262" s="3"/>
      <c r="ER262" s="3"/>
      <c r="ES262" s="3"/>
      <c r="ET262" s="3"/>
      <c r="EU262" s="3"/>
      <c r="EV262" s="3"/>
      <c r="EW262" s="3"/>
      <c r="EX262" s="3"/>
      <c r="EY262" s="3"/>
      <c r="EZ262" s="3"/>
      <c r="FA262" s="3"/>
      <c r="FB262" s="3"/>
    </row>
    <row r="263" spans="1:158" s="45" customFormat="1" ht="15" hidden="1" customHeight="1" x14ac:dyDescent="0.25">
      <c r="A263" s="404" t="s">
        <v>160</v>
      </c>
      <c r="B263" s="30"/>
      <c r="C263" s="30"/>
      <c r="D263" s="30"/>
      <c r="E263" s="30"/>
      <c r="F263" s="30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  <c r="BD263" s="3"/>
      <c r="BE263" s="3"/>
      <c r="BF263" s="3"/>
      <c r="BG263" s="3"/>
      <c r="BH263" s="3"/>
      <c r="BI263" s="3"/>
      <c r="BJ263" s="3"/>
      <c r="BK263" s="3"/>
      <c r="BL263" s="3"/>
      <c r="BM263" s="3"/>
      <c r="BN263" s="3"/>
      <c r="BO263" s="3"/>
      <c r="BP263" s="3"/>
      <c r="BQ263" s="3"/>
      <c r="BR263" s="3"/>
      <c r="BS263" s="3"/>
      <c r="BT263" s="3"/>
      <c r="BU263" s="3"/>
      <c r="BV263" s="3"/>
      <c r="BW263" s="3"/>
      <c r="BX263" s="3"/>
      <c r="BY263" s="3"/>
      <c r="BZ263" s="3"/>
      <c r="CA263" s="3"/>
      <c r="CB263" s="3"/>
      <c r="CC263" s="3"/>
      <c r="CD263" s="3"/>
      <c r="CE263" s="3"/>
      <c r="CF263" s="3"/>
      <c r="CG263" s="3"/>
      <c r="CH263" s="3"/>
      <c r="CI263" s="3"/>
      <c r="CJ263" s="3"/>
      <c r="CK263" s="3"/>
      <c r="CL263" s="3"/>
      <c r="CM263" s="3"/>
      <c r="CN263" s="3"/>
      <c r="CO263" s="3"/>
      <c r="CP263" s="3"/>
      <c r="CQ263" s="3"/>
      <c r="CR263" s="3"/>
      <c r="CS263" s="3"/>
      <c r="CT263" s="3"/>
      <c r="CU263" s="3"/>
      <c r="CV263" s="3"/>
      <c r="CW263" s="3"/>
      <c r="CX263" s="3"/>
      <c r="CY263" s="3"/>
      <c r="CZ263" s="3"/>
      <c r="DA263" s="3"/>
      <c r="DB263" s="3"/>
      <c r="DC263" s="3"/>
      <c r="DD263" s="3"/>
      <c r="DE263" s="3"/>
      <c r="DF263" s="3"/>
      <c r="DG263" s="3"/>
      <c r="DH263" s="3"/>
      <c r="DI263" s="3"/>
      <c r="DJ263" s="3"/>
      <c r="DK263" s="3"/>
      <c r="DL263" s="3"/>
      <c r="DM263" s="3"/>
      <c r="DN263" s="3"/>
      <c r="DO263" s="3"/>
      <c r="DP263" s="3"/>
      <c r="DQ263" s="3"/>
      <c r="DR263" s="3"/>
      <c r="DS263" s="3"/>
      <c r="DT263" s="3"/>
      <c r="DU263" s="3"/>
      <c r="DV263" s="3"/>
      <c r="DW263" s="3"/>
      <c r="DX263" s="3"/>
      <c r="DY263" s="3"/>
      <c r="DZ263" s="3"/>
      <c r="EA263" s="3"/>
      <c r="EB263" s="3"/>
      <c r="EC263" s="3"/>
      <c r="ED263" s="3"/>
      <c r="EE263" s="3"/>
      <c r="EF263" s="3"/>
      <c r="EG263" s="3"/>
      <c r="EH263" s="3"/>
      <c r="EI263" s="3"/>
      <c r="EJ263" s="3"/>
      <c r="EK263" s="3"/>
      <c r="EL263" s="3"/>
      <c r="EM263" s="3"/>
      <c r="EN263" s="3"/>
      <c r="EO263" s="3"/>
      <c r="EP263" s="3"/>
      <c r="EQ263" s="3"/>
      <c r="ER263" s="3"/>
      <c r="ES263" s="3"/>
      <c r="ET263" s="3"/>
      <c r="EU263" s="3"/>
      <c r="EV263" s="3"/>
      <c r="EW263" s="3"/>
      <c r="EX263" s="3"/>
      <c r="EY263" s="3"/>
      <c r="EZ263" s="3"/>
      <c r="FA263" s="3"/>
      <c r="FB263" s="3"/>
    </row>
    <row r="264" spans="1:158" s="45" customFormat="1" ht="15" hidden="1" customHeight="1" x14ac:dyDescent="0.25">
      <c r="A264" s="199" t="s">
        <v>161</v>
      </c>
      <c r="B264" s="30"/>
      <c r="C264" s="30"/>
      <c r="D264" s="30"/>
      <c r="E264" s="30"/>
      <c r="F264" s="30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  <c r="BD264" s="3"/>
      <c r="BE264" s="3"/>
      <c r="BF264" s="3"/>
      <c r="BG264" s="3"/>
      <c r="BH264" s="3"/>
      <c r="BI264" s="3"/>
      <c r="BJ264" s="3"/>
      <c r="BK264" s="3"/>
      <c r="BL264" s="3"/>
      <c r="BM264" s="3"/>
      <c r="BN264" s="3"/>
      <c r="BO264" s="3"/>
      <c r="BP264" s="3"/>
      <c r="BQ264" s="3"/>
      <c r="BR264" s="3"/>
      <c r="BS264" s="3"/>
      <c r="BT264" s="3"/>
      <c r="BU264" s="3"/>
      <c r="BV264" s="3"/>
      <c r="BW264" s="3"/>
      <c r="BX264" s="3"/>
      <c r="BY264" s="3"/>
      <c r="BZ264" s="3"/>
      <c r="CA264" s="3"/>
      <c r="CB264" s="3"/>
      <c r="CC264" s="3"/>
      <c r="CD264" s="3"/>
      <c r="CE264" s="3"/>
      <c r="CF264" s="3"/>
      <c r="CG264" s="3"/>
      <c r="CH264" s="3"/>
      <c r="CI264" s="3"/>
      <c r="CJ264" s="3"/>
      <c r="CK264" s="3"/>
      <c r="CL264" s="3"/>
      <c r="CM264" s="3"/>
      <c r="CN264" s="3"/>
      <c r="CO264" s="3"/>
      <c r="CP264" s="3"/>
      <c r="CQ264" s="3"/>
      <c r="CR264" s="3"/>
      <c r="CS264" s="3"/>
      <c r="CT264" s="3"/>
      <c r="CU264" s="3"/>
      <c r="CV264" s="3"/>
      <c r="CW264" s="3"/>
      <c r="CX264" s="3"/>
      <c r="CY264" s="3"/>
      <c r="CZ264" s="3"/>
      <c r="DA264" s="3"/>
      <c r="DB264" s="3"/>
      <c r="DC264" s="3"/>
      <c r="DD264" s="3"/>
      <c r="DE264" s="3"/>
      <c r="DF264" s="3"/>
      <c r="DG264" s="3"/>
      <c r="DH264" s="3"/>
      <c r="DI264" s="3"/>
      <c r="DJ264" s="3"/>
      <c r="DK264" s="3"/>
      <c r="DL264" s="3"/>
      <c r="DM264" s="3"/>
      <c r="DN264" s="3"/>
      <c r="DO264" s="3"/>
      <c r="DP264" s="3"/>
      <c r="DQ264" s="3"/>
      <c r="DR264" s="3"/>
      <c r="DS264" s="3"/>
      <c r="DT264" s="3"/>
      <c r="DU264" s="3"/>
      <c r="DV264" s="3"/>
      <c r="DW264" s="3"/>
      <c r="DX264" s="3"/>
      <c r="DY264" s="3"/>
      <c r="DZ264" s="3"/>
      <c r="EA264" s="3"/>
      <c r="EB264" s="3"/>
      <c r="EC264" s="3"/>
      <c r="ED264" s="3"/>
      <c r="EE264" s="3"/>
      <c r="EF264" s="3"/>
      <c r="EG264" s="3"/>
      <c r="EH264" s="3"/>
      <c r="EI264" s="3"/>
      <c r="EJ264" s="3"/>
      <c r="EK264" s="3"/>
      <c r="EL264" s="3"/>
      <c r="EM264" s="3"/>
      <c r="EN264" s="3"/>
      <c r="EO264" s="3"/>
      <c r="EP264" s="3"/>
      <c r="EQ264" s="3"/>
      <c r="ER264" s="3"/>
      <c r="ES264" s="3"/>
      <c r="ET264" s="3"/>
      <c r="EU264" s="3"/>
      <c r="EV264" s="3"/>
      <c r="EW264" s="3"/>
      <c r="EX264" s="3"/>
      <c r="EY264" s="3"/>
      <c r="EZ264" s="3"/>
      <c r="FA264" s="3"/>
      <c r="FB264" s="3"/>
    </row>
    <row r="265" spans="1:158" s="45" customFormat="1" ht="15" hidden="1" customHeight="1" x14ac:dyDescent="0.25">
      <c r="A265" s="404" t="s">
        <v>162</v>
      </c>
      <c r="B265" s="30"/>
      <c r="C265" s="30"/>
      <c r="D265" s="30"/>
      <c r="E265" s="30"/>
      <c r="F265" s="30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  <c r="BD265" s="3"/>
      <c r="BE265" s="3"/>
      <c r="BF265" s="3"/>
      <c r="BG265" s="3"/>
      <c r="BH265" s="3"/>
      <c r="BI265" s="3"/>
      <c r="BJ265" s="3"/>
      <c r="BK265" s="3"/>
      <c r="BL265" s="3"/>
      <c r="BM265" s="3"/>
      <c r="BN265" s="3"/>
      <c r="BO265" s="3"/>
      <c r="BP265" s="3"/>
      <c r="BQ265" s="3"/>
      <c r="BR265" s="3"/>
      <c r="BS265" s="3"/>
      <c r="BT265" s="3"/>
      <c r="BU265" s="3"/>
      <c r="BV265" s="3"/>
      <c r="BW265" s="3"/>
      <c r="BX265" s="3"/>
      <c r="BY265" s="3"/>
      <c r="BZ265" s="3"/>
      <c r="CA265" s="3"/>
      <c r="CB265" s="3"/>
      <c r="CC265" s="3"/>
      <c r="CD265" s="3"/>
      <c r="CE265" s="3"/>
      <c r="CF265" s="3"/>
      <c r="CG265" s="3"/>
      <c r="CH265" s="3"/>
      <c r="CI265" s="3"/>
      <c r="CJ265" s="3"/>
      <c r="CK265" s="3"/>
      <c r="CL265" s="3"/>
      <c r="CM265" s="3"/>
      <c r="CN265" s="3"/>
      <c r="CO265" s="3"/>
      <c r="CP265" s="3"/>
      <c r="CQ265" s="3"/>
      <c r="CR265" s="3"/>
      <c r="CS265" s="3"/>
      <c r="CT265" s="3"/>
      <c r="CU265" s="3"/>
      <c r="CV265" s="3"/>
      <c r="CW265" s="3"/>
      <c r="CX265" s="3"/>
      <c r="CY265" s="3"/>
      <c r="CZ265" s="3"/>
      <c r="DA265" s="3"/>
      <c r="DB265" s="3"/>
      <c r="DC265" s="3"/>
      <c r="DD265" s="3"/>
      <c r="DE265" s="3"/>
      <c r="DF265" s="3"/>
      <c r="DG265" s="3"/>
      <c r="DH265" s="3"/>
      <c r="DI265" s="3"/>
      <c r="DJ265" s="3"/>
      <c r="DK265" s="3"/>
      <c r="DL265" s="3"/>
      <c r="DM265" s="3"/>
      <c r="DN265" s="3"/>
      <c r="DO265" s="3"/>
      <c r="DP265" s="3"/>
      <c r="DQ265" s="3"/>
      <c r="DR265" s="3"/>
      <c r="DS265" s="3"/>
      <c r="DT265" s="3"/>
      <c r="DU265" s="3"/>
      <c r="DV265" s="3"/>
      <c r="DW265" s="3"/>
      <c r="DX265" s="3"/>
      <c r="DY265" s="3"/>
      <c r="DZ265" s="3"/>
      <c r="EA265" s="3"/>
      <c r="EB265" s="3"/>
      <c r="EC265" s="3"/>
      <c r="ED265" s="3"/>
      <c r="EE265" s="3"/>
      <c r="EF265" s="3"/>
      <c r="EG265" s="3"/>
      <c r="EH265" s="3"/>
      <c r="EI265" s="3"/>
      <c r="EJ265" s="3"/>
      <c r="EK265" s="3"/>
      <c r="EL265" s="3"/>
      <c r="EM265" s="3"/>
      <c r="EN265" s="3"/>
      <c r="EO265" s="3"/>
      <c r="EP265" s="3"/>
      <c r="EQ265" s="3"/>
      <c r="ER265" s="3"/>
      <c r="ES265" s="3"/>
      <c r="ET265" s="3"/>
      <c r="EU265" s="3"/>
      <c r="EV265" s="3"/>
      <c r="EW265" s="3"/>
      <c r="EX265" s="3"/>
      <c r="EY265" s="3"/>
      <c r="EZ265" s="3"/>
      <c r="FA265" s="3"/>
      <c r="FB265" s="3"/>
    </row>
    <row r="266" spans="1:158" s="45" customFormat="1" ht="33.75" hidden="1" customHeight="1" thickBot="1" x14ac:dyDescent="0.3">
      <c r="A266" s="199" t="s">
        <v>163</v>
      </c>
      <c r="B266" s="30"/>
      <c r="C266" s="30"/>
      <c r="D266" s="30"/>
      <c r="E266" s="30"/>
      <c r="F266" s="30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  <c r="BD266" s="3"/>
      <c r="BE266" s="3"/>
      <c r="BF266" s="3"/>
      <c r="BG266" s="3"/>
      <c r="BH266" s="3"/>
      <c r="BI266" s="3"/>
      <c r="BJ266" s="3"/>
      <c r="BK266" s="3"/>
      <c r="BL266" s="3"/>
      <c r="BM266" s="3"/>
      <c r="BN266" s="3"/>
      <c r="BO266" s="3"/>
      <c r="BP266" s="3"/>
      <c r="BQ266" s="3"/>
      <c r="BR266" s="3"/>
      <c r="BS266" s="3"/>
      <c r="BT266" s="3"/>
      <c r="BU266" s="3"/>
      <c r="BV266" s="3"/>
      <c r="BW266" s="3"/>
      <c r="BX266" s="3"/>
      <c r="BY266" s="3"/>
      <c r="BZ266" s="3"/>
      <c r="CA266" s="3"/>
      <c r="CB266" s="3"/>
      <c r="CC266" s="3"/>
      <c r="CD266" s="3"/>
      <c r="CE266" s="3"/>
      <c r="CF266" s="3"/>
      <c r="CG266" s="3"/>
      <c r="CH266" s="3"/>
      <c r="CI266" s="3"/>
      <c r="CJ266" s="3"/>
      <c r="CK266" s="3"/>
      <c r="CL266" s="3"/>
      <c r="CM266" s="3"/>
      <c r="CN266" s="3"/>
      <c r="CO266" s="3"/>
      <c r="CP266" s="3"/>
      <c r="CQ266" s="3"/>
      <c r="CR266" s="3"/>
      <c r="CS266" s="3"/>
      <c r="CT266" s="3"/>
      <c r="CU266" s="3"/>
      <c r="CV266" s="3"/>
      <c r="CW266" s="3"/>
      <c r="CX266" s="3"/>
      <c r="CY266" s="3"/>
      <c r="CZ266" s="3"/>
      <c r="DA266" s="3"/>
      <c r="DB266" s="3"/>
      <c r="DC266" s="3"/>
      <c r="DD266" s="3"/>
      <c r="DE266" s="3"/>
      <c r="DF266" s="3"/>
      <c r="DG266" s="3"/>
      <c r="DH266" s="3"/>
      <c r="DI266" s="3"/>
      <c r="DJ266" s="3"/>
      <c r="DK266" s="3"/>
      <c r="DL266" s="3"/>
      <c r="DM266" s="3"/>
      <c r="DN266" s="3"/>
      <c r="DO266" s="3"/>
      <c r="DP266" s="3"/>
      <c r="DQ266" s="3"/>
      <c r="DR266" s="3"/>
      <c r="DS266" s="3"/>
      <c r="DT266" s="3"/>
      <c r="DU266" s="3"/>
      <c r="DV266" s="3"/>
      <c r="DW266" s="3"/>
      <c r="DX266" s="3"/>
      <c r="DY266" s="3"/>
      <c r="DZ266" s="3"/>
      <c r="EA266" s="3"/>
      <c r="EB266" s="3"/>
      <c r="EC266" s="3"/>
      <c r="ED266" s="3"/>
      <c r="EE266" s="3"/>
      <c r="EF266" s="3"/>
      <c r="EG266" s="3"/>
      <c r="EH266" s="3"/>
      <c r="EI266" s="3"/>
      <c r="EJ266" s="3"/>
      <c r="EK266" s="3"/>
      <c r="EL266" s="3"/>
      <c r="EM266" s="3"/>
      <c r="EN266" s="3"/>
      <c r="EO266" s="3"/>
      <c r="EP266" s="3"/>
      <c r="EQ266" s="3"/>
      <c r="ER266" s="3"/>
      <c r="ES266" s="3"/>
      <c r="ET266" s="3"/>
      <c r="EU266" s="3"/>
      <c r="EV266" s="3"/>
      <c r="EW266" s="3"/>
      <c r="EX266" s="3"/>
      <c r="EY266" s="3"/>
      <c r="EZ266" s="3"/>
      <c r="FA266" s="3"/>
      <c r="FB266" s="3"/>
    </row>
    <row r="267" spans="1:158" s="45" customFormat="1" ht="15" hidden="1" customHeight="1" thickBot="1" x14ac:dyDescent="0.3">
      <c r="A267" s="93" t="s">
        <v>10</v>
      </c>
      <c r="B267" s="152"/>
      <c r="C267" s="152"/>
      <c r="D267" s="152"/>
      <c r="E267" s="152"/>
      <c r="F267" s="152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  <c r="BD267" s="3"/>
      <c r="BE267" s="3"/>
      <c r="BF267" s="3"/>
      <c r="BG267" s="3"/>
      <c r="BH267" s="3"/>
      <c r="BI267" s="3"/>
      <c r="BJ267" s="3"/>
      <c r="BK267" s="3"/>
      <c r="BL267" s="3"/>
      <c r="BM267" s="3"/>
      <c r="BN267" s="3"/>
      <c r="BO267" s="3"/>
      <c r="BP267" s="3"/>
      <c r="BQ267" s="3"/>
      <c r="BR267" s="3"/>
      <c r="BS267" s="3"/>
      <c r="BT267" s="3"/>
      <c r="BU267" s="3"/>
      <c r="BV267" s="3"/>
      <c r="BW267" s="3"/>
      <c r="BX267" s="3"/>
      <c r="BY267" s="3"/>
      <c r="BZ267" s="3"/>
      <c r="CA267" s="3"/>
      <c r="CB267" s="3"/>
      <c r="CC267" s="3"/>
      <c r="CD267" s="3"/>
      <c r="CE267" s="3"/>
      <c r="CF267" s="3"/>
      <c r="CG267" s="3"/>
      <c r="CH267" s="3"/>
      <c r="CI267" s="3"/>
      <c r="CJ267" s="3"/>
      <c r="CK267" s="3"/>
      <c r="CL267" s="3"/>
      <c r="CM267" s="3"/>
      <c r="CN267" s="3"/>
      <c r="CO267" s="3"/>
      <c r="CP267" s="3"/>
      <c r="CQ267" s="3"/>
      <c r="CR267" s="3"/>
      <c r="CS267" s="3"/>
      <c r="CT267" s="3"/>
      <c r="CU267" s="3"/>
      <c r="CV267" s="3"/>
      <c r="CW267" s="3"/>
      <c r="CX267" s="3"/>
      <c r="CY267" s="3"/>
      <c r="CZ267" s="3"/>
      <c r="DA267" s="3"/>
      <c r="DB267" s="3"/>
      <c r="DC267" s="3"/>
      <c r="DD267" s="3"/>
      <c r="DE267" s="3"/>
      <c r="DF267" s="3"/>
      <c r="DG267" s="3"/>
      <c r="DH267" s="3"/>
      <c r="DI267" s="3"/>
      <c r="DJ267" s="3"/>
      <c r="DK267" s="3"/>
      <c r="DL267" s="3"/>
      <c r="DM267" s="3"/>
      <c r="DN267" s="3"/>
      <c r="DO267" s="3"/>
      <c r="DP267" s="3"/>
      <c r="DQ267" s="3"/>
      <c r="DR267" s="3"/>
      <c r="DS267" s="3"/>
      <c r="DT267" s="3"/>
      <c r="DU267" s="3"/>
      <c r="DV267" s="3"/>
      <c r="DW267" s="3"/>
      <c r="DX267" s="3"/>
      <c r="DY267" s="3"/>
      <c r="DZ267" s="3"/>
      <c r="EA267" s="3"/>
      <c r="EB267" s="3"/>
      <c r="EC267" s="3"/>
      <c r="ED267" s="3"/>
      <c r="EE267" s="3"/>
      <c r="EF267" s="3"/>
      <c r="EG267" s="3"/>
      <c r="EH267" s="3"/>
      <c r="EI267" s="3"/>
      <c r="EJ267" s="3"/>
      <c r="EK267" s="3"/>
      <c r="EL267" s="3"/>
      <c r="EM267" s="3"/>
      <c r="EN267" s="3"/>
      <c r="EO267" s="3"/>
      <c r="EP267" s="3"/>
      <c r="EQ267" s="3"/>
      <c r="ER267" s="3"/>
      <c r="ES267" s="3"/>
      <c r="ET267" s="3"/>
      <c r="EU267" s="3"/>
      <c r="EV267" s="3"/>
      <c r="EW267" s="3"/>
      <c r="EX267" s="3"/>
      <c r="EY267" s="3"/>
      <c r="EZ267" s="3"/>
      <c r="FA267" s="3"/>
      <c r="FB267" s="3"/>
    </row>
    <row r="268" spans="1:158" hidden="1" x14ac:dyDescent="0.25"/>
  </sheetData>
  <autoFilter ref="A7:FB267"/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Хабаровск-1</vt:lpstr>
      <vt:lpstr>Хабаровск-2</vt:lpstr>
      <vt:lpstr>Комсомольск</vt:lpstr>
      <vt:lpstr>Частные МО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Комсомольск!Область_печати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2018-04-26T22:53:54Z</cp:lastPrinted>
  <dcterms:created xsi:type="dcterms:W3CDTF">2011-12-09T04:00:35Z</dcterms:created>
  <dcterms:modified xsi:type="dcterms:W3CDTF">2018-04-27T23:55:05Z</dcterms:modified>
</cp:coreProperties>
</file>